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0" windowWidth="15480" windowHeight="11640" activeTab="0"/>
  </bookViews>
  <sheets>
    <sheet name="Controllo c.a. Tipo A" sheetId="1" r:id="rId1"/>
    <sheet name="Controllo Acciaio" sheetId="2" r:id="rId2"/>
  </sheets>
  <definedNames>
    <definedName name="_xlnm.Print_Area" localSheetId="1">'Controllo Acciaio'!$A$1:$K$32</definedName>
    <definedName name="_xlnm.Print_Area" localSheetId="0">'Controllo c.a. Tipo A'!$A$1:$F$42</definedName>
  </definedNames>
  <calcPr fullCalcOnLoad="1"/>
</workbook>
</file>

<file path=xl/sharedStrings.xml><?xml version="1.0" encoding="utf-8"?>
<sst xmlns="http://schemas.openxmlformats.org/spreadsheetml/2006/main" count="126" uniqueCount="78">
  <si>
    <t>CALCESTRUZZO: CONTROLLO DI ACCETTAZIONE TIPO A</t>
  </si>
  <si>
    <t>Sigla</t>
  </si>
  <si>
    <t>Resistenze (N/mmq)</t>
  </si>
  <si>
    <t>Resistenza media (N/mmq)</t>
  </si>
  <si>
    <t>R1 =</t>
  </si>
  <si>
    <t>N/mmq</t>
  </si>
  <si>
    <t>R3 =</t>
  </si>
  <si>
    <t>R2 =</t>
  </si>
  <si>
    <t>Resistenza caratteristica di progetto delle strutture :</t>
  </si>
  <si>
    <t>Rck =</t>
  </si>
  <si>
    <t>Rm =</t>
  </si>
  <si>
    <t>ACCIAIO: CONTROLLO DI ACCETTAZIONE IN CANTIERE</t>
  </si>
  <si>
    <t>Fy (N/mmq)</t>
  </si>
  <si>
    <t>Ft (N/mmq)</t>
  </si>
  <si>
    <t>Diametro</t>
  </si>
  <si>
    <t xml:space="preserve">Tipo </t>
  </si>
  <si>
    <t>Gruppo di barre</t>
  </si>
  <si>
    <t>Ø 5-10</t>
  </si>
  <si>
    <t>Ø 12-16</t>
  </si>
  <si>
    <t>Rm lim = Rck + 3,5 =</t>
  </si>
  <si>
    <t>Resistenza media Rm =</t>
  </si>
  <si>
    <t>RISULTATI DEI PROVINI DI CALCESTRUZZO</t>
  </si>
  <si>
    <t>P1</t>
  </si>
  <si>
    <t>P2</t>
  </si>
  <si>
    <t>P3</t>
  </si>
  <si>
    <t>ACCIAIO UTILIZZATO IN CANTIERE</t>
  </si>
  <si>
    <t>rott</t>
  </si>
  <si>
    <t>snerv</t>
  </si>
  <si>
    <t>all</t>
  </si>
  <si>
    <t xml:space="preserve">Allungamento minimo % a rottura = </t>
  </si>
  <si>
    <t>RISULTATI DELLE PROVE</t>
  </si>
  <si>
    <t>Ø5</t>
  </si>
  <si>
    <t>Ø6</t>
  </si>
  <si>
    <t>Ø8</t>
  </si>
  <si>
    <t>Ø10</t>
  </si>
  <si>
    <t>Ø12</t>
  </si>
  <si>
    <t>Ø14</t>
  </si>
  <si>
    <t>Ø16</t>
  </si>
  <si>
    <t>Ø18</t>
  </si>
  <si>
    <t>Ø20</t>
  </si>
  <si>
    <t>Ø22</t>
  </si>
  <si>
    <t>Ø24</t>
  </si>
  <si>
    <t>Ø26</t>
  </si>
  <si>
    <t>prelievo</t>
  </si>
  <si>
    <t>(Punto 11.2.5 - D.M. 14 Gennaio 2008)</t>
  </si>
  <si>
    <t xml:space="preserve">Resistenza minima R1 = </t>
  </si>
  <si>
    <t>R1 lim = Rck - 3,5 =</t>
  </si>
  <si>
    <t>Limiti di resistenza di normativa Tab.11.2.I</t>
  </si>
  <si>
    <t>provino n° 1</t>
  </si>
  <si>
    <t>provino n° 2</t>
  </si>
  <si>
    <t>Controllo di Accettazione</t>
  </si>
  <si>
    <t>Verifiche</t>
  </si>
  <si>
    <t>B450A</t>
  </si>
  <si>
    <t>B450C</t>
  </si>
  <si>
    <t>Tensione nominale di snervamento : Fy nom =</t>
  </si>
  <si>
    <t>Tensione nominale di rottura : Ft nom =</t>
  </si>
  <si>
    <t>(Punto 11.3.2.10.4 - D.M. 14 Gennaio 2008)</t>
  </si>
  <si>
    <t>Ø28</t>
  </si>
  <si>
    <t>Ø30</t>
  </si>
  <si>
    <t>Ø32</t>
  </si>
  <si>
    <t>Ø34</t>
  </si>
  <si>
    <t>Ø36</t>
  </si>
  <si>
    <t>Ø38</t>
  </si>
  <si>
    <t>Ø40</t>
  </si>
  <si>
    <t>Fyk</t>
  </si>
  <si>
    <t>Ftk</t>
  </si>
  <si>
    <t>Agt %</t>
  </si>
  <si>
    <t>425=&lt;fy=&lt;572</t>
  </si>
  <si>
    <t>Spezz.1</t>
  </si>
  <si>
    <t>Spezz.2</t>
  </si>
  <si>
    <t>Spezz.3</t>
  </si>
  <si>
    <t>Ø 18-24</t>
  </si>
  <si>
    <t>Ø 26-40</t>
  </si>
  <si>
    <r>
      <t xml:space="preserve">Per barre con </t>
    </r>
    <r>
      <rPr>
        <sz val="11"/>
        <rFont val="Symbol"/>
        <family val="1"/>
      </rPr>
      <t>f</t>
    </r>
    <r>
      <rPr>
        <sz val="11"/>
        <rFont val="Calibri"/>
        <family val="2"/>
      </rPr>
      <t xml:space="preserve"> &lt;= 10 mm il diametro del mandrino deve essere &lt;= 4</t>
    </r>
    <r>
      <rPr>
        <sz val="11"/>
        <rFont val="Symbol"/>
        <family val="1"/>
      </rPr>
      <t>f</t>
    </r>
  </si>
  <si>
    <r>
      <t xml:space="preserve">Per barre con </t>
    </r>
    <r>
      <rPr>
        <sz val="11"/>
        <rFont val="Symbol"/>
        <family val="1"/>
      </rPr>
      <t>f</t>
    </r>
    <r>
      <rPr>
        <sz val="11"/>
        <rFont val="Calibri"/>
        <family val="2"/>
      </rPr>
      <t xml:space="preserve"> &lt;= 16 mm il diametro del mandrino deve essere &lt;= 5</t>
    </r>
    <r>
      <rPr>
        <sz val="11"/>
        <rFont val="Symbol"/>
        <family val="1"/>
      </rPr>
      <t>f</t>
    </r>
  </si>
  <si>
    <r>
      <t xml:space="preserve">Per barre con </t>
    </r>
    <r>
      <rPr>
        <sz val="11"/>
        <rFont val="Symbol"/>
        <family val="1"/>
      </rPr>
      <t>f</t>
    </r>
    <r>
      <rPr>
        <sz val="11"/>
        <rFont val="Calibri"/>
        <family val="2"/>
      </rPr>
      <t xml:space="preserve"> &lt;= 25 mm il diametro del mandrino deve essere &lt;= 8</t>
    </r>
    <r>
      <rPr>
        <sz val="11"/>
        <rFont val="Symbol"/>
        <family val="1"/>
      </rPr>
      <t>f</t>
    </r>
  </si>
  <si>
    <r>
      <t xml:space="preserve">Per barre con </t>
    </r>
    <r>
      <rPr>
        <sz val="11"/>
        <rFont val="Symbol"/>
        <family val="1"/>
      </rPr>
      <t>f</t>
    </r>
    <r>
      <rPr>
        <sz val="11"/>
        <rFont val="Calibri"/>
        <family val="2"/>
      </rPr>
      <t xml:space="preserve"> &lt;= 40 mm il diametro del mandrino deve essere &lt;= 10</t>
    </r>
    <r>
      <rPr>
        <sz val="11"/>
        <rFont val="Symbol"/>
        <family val="1"/>
      </rPr>
      <t>f</t>
    </r>
  </si>
  <si>
    <t>Progetto per la realizzazione……………………..</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</si>
</sst>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Sì&quot;;&quot;Sì&quot;;&quot;No&quot;"/>
    <numFmt numFmtId="183" formatCode="&quot;Vero&quot;;&quot;Vero&quot;;&quot;Falso&quot;"/>
    <numFmt numFmtId="184" formatCode="&quot;Attivo&quot;;&quot;Attivo&quot;;&quot;Disattivo&quot;"/>
    <numFmt numFmtId="185" formatCode="0.0000000"/>
    <numFmt numFmtId="186" formatCode="0.000000"/>
    <numFmt numFmtId="187" formatCode="0.00000"/>
    <numFmt numFmtId="188" formatCode="0.0000"/>
    <numFmt numFmtId="189" formatCode="0.000"/>
    <numFmt numFmtId="190" formatCode="[$€-2]\ #.##000_);[Red]\([$€-2]\ #.##000\)"/>
    <numFmt numFmtId="191" formatCode="0.0%"/>
  </numFmts>
  <fonts count="69">
    <font>
      <sz val="10"/>
      <name val="Arial"/>
      <family val="0"/>
    </font>
    <font>
      <b/>
      <sz val="10"/>
      <name val="Century Gothic"/>
      <family val="2"/>
    </font>
    <font>
      <sz val="10"/>
      <name val="Century Gothic"/>
      <family val="2"/>
    </font>
    <font>
      <sz val="9"/>
      <name val="Century Gothic"/>
      <family val="2"/>
    </font>
    <font>
      <u val="single"/>
      <sz val="9"/>
      <color indexed="12"/>
      <name val="Arial"/>
      <family val="0"/>
    </font>
    <font>
      <u val="single"/>
      <sz val="9"/>
      <color indexed="36"/>
      <name val="Arial"/>
      <family val="0"/>
    </font>
    <font>
      <sz val="10"/>
      <color indexed="9"/>
      <name val="Century Gothic"/>
      <family val="2"/>
    </font>
    <font>
      <b/>
      <sz val="10"/>
      <color indexed="9"/>
      <name val="Century Gothic"/>
      <family val="2"/>
    </font>
    <font>
      <b/>
      <sz val="10"/>
      <color indexed="12"/>
      <name val="Century Gothic"/>
      <family val="2"/>
    </font>
    <font>
      <sz val="10"/>
      <color indexed="12"/>
      <name val="Century Gothic"/>
      <family val="2"/>
    </font>
    <font>
      <b/>
      <sz val="11"/>
      <color indexed="9"/>
      <name val="Calibri"/>
      <family val="2"/>
    </font>
    <font>
      <sz val="8"/>
      <name val="Calibri"/>
      <family val="2"/>
    </font>
    <font>
      <sz val="10"/>
      <name val="Calibri"/>
      <family val="2"/>
    </font>
    <font>
      <b/>
      <sz val="12"/>
      <color indexed="9"/>
      <name val="Calibri"/>
      <family val="2"/>
    </font>
    <font>
      <b/>
      <sz val="12"/>
      <name val="Calibri"/>
      <family val="2"/>
    </font>
    <font>
      <sz val="12"/>
      <name val="Calibri"/>
      <family val="2"/>
    </font>
    <font>
      <b/>
      <i/>
      <sz val="12"/>
      <name val="Calibri"/>
      <family val="2"/>
    </font>
    <font>
      <sz val="11"/>
      <name val="Calibri"/>
      <family val="2"/>
    </font>
    <font>
      <b/>
      <i/>
      <sz val="14"/>
      <name val="Calibri"/>
      <family val="2"/>
    </font>
    <font>
      <b/>
      <sz val="12"/>
      <color indexed="12"/>
      <name val="Calibri"/>
      <family val="2"/>
    </font>
    <font>
      <b/>
      <sz val="11"/>
      <name val="Calibri"/>
      <family val="2"/>
    </font>
    <font>
      <sz val="10"/>
      <color indexed="12"/>
      <name val="Calibri"/>
      <family val="2"/>
    </font>
    <font>
      <sz val="11"/>
      <name val="Symbol"/>
      <family val="1"/>
    </font>
    <font>
      <b/>
      <sz val="14"/>
      <color indexed="9"/>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0"/>
      <color indexed="10"/>
      <name val="Century Gothic"/>
      <family val="2"/>
    </font>
    <font>
      <b/>
      <sz val="11"/>
      <color indexed="15"/>
      <name val="Calibri"/>
      <family val="2"/>
    </font>
    <font>
      <b/>
      <sz val="12"/>
      <color indexed="15"/>
      <name val="Calibri"/>
      <family val="2"/>
    </font>
    <font>
      <b/>
      <i/>
      <sz val="10"/>
      <color indexed="15"/>
      <name val="Century Gothic"/>
      <family val="2"/>
    </font>
    <font>
      <u val="single"/>
      <sz val="10"/>
      <color indexed="12"/>
      <name val="Calibri"/>
      <family val="2"/>
    </font>
    <font>
      <sz val="8"/>
      <name val="Tahoma"/>
      <family val="2"/>
    </font>
    <font>
      <b/>
      <sz val="8"/>
      <color indexed="8"/>
      <name val="Calibri"/>
      <family val="0"/>
    </font>
    <font>
      <sz val="8"/>
      <color indexed="8"/>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Century Gothic"/>
      <family val="2"/>
    </font>
    <font>
      <b/>
      <sz val="11"/>
      <color rgb="FF00B0F0"/>
      <name val="Calibri"/>
      <family val="2"/>
    </font>
    <font>
      <b/>
      <i/>
      <sz val="10"/>
      <color rgb="FF00B0F0"/>
      <name val="Century Gothic"/>
      <family val="2"/>
    </font>
    <font>
      <b/>
      <sz val="12"/>
      <color rgb="FF00B0F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1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color indexed="12"/>
      </bottom>
    </border>
    <border>
      <left style="thin"/>
      <right style="thin"/>
      <top style="thin"/>
      <bottom style="thin"/>
    </border>
    <border>
      <left style="thin"/>
      <right style="thin"/>
      <top>
        <color indexed="63"/>
      </top>
      <bottom style="thin"/>
    </border>
    <border>
      <left>
        <color indexed="63"/>
      </left>
      <right>
        <color indexed="63"/>
      </right>
      <top style="medium">
        <color indexed="12"/>
      </top>
      <bottom style="thin"/>
    </border>
    <border>
      <left>
        <color indexed="63"/>
      </left>
      <right style="thin"/>
      <top style="medium">
        <color indexed="12"/>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color indexed="12"/>
      </bottom>
    </border>
    <border>
      <left>
        <color indexed="63"/>
      </left>
      <right style="thin"/>
      <top>
        <color indexed="63"/>
      </top>
      <bottom style="medium">
        <color indexed="12"/>
      </bottom>
    </border>
    <border>
      <left style="thin"/>
      <right style="thin"/>
      <top style="medium">
        <color indexed="12"/>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color indexed="12"/>
      </bottom>
    </border>
    <border>
      <left>
        <color indexed="63"/>
      </left>
      <right>
        <color indexed="63"/>
      </right>
      <top style="medium"/>
      <bottom style="medium">
        <color indexed="12"/>
      </bottom>
    </border>
    <border>
      <left>
        <color indexed="63"/>
      </left>
      <right style="medium"/>
      <top style="medium"/>
      <bottom style="medium">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thin"/>
      <top style="medium">
        <color indexed="12"/>
      </top>
      <bottom style="medium">
        <color indexed="12"/>
      </bottom>
    </border>
    <border>
      <left style="thin"/>
      <right>
        <color indexed="63"/>
      </right>
      <top style="medium">
        <color indexed="12"/>
      </top>
      <bottom style="thin"/>
    </border>
    <border>
      <left style="thin"/>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thin"/>
      <top style="medium">
        <color indexed="12"/>
      </top>
      <bottom>
        <color indexed="63"/>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Fill="1" applyAlignment="1">
      <alignment/>
    </xf>
    <xf numFmtId="0" fontId="6" fillId="0" borderId="0" xfId="0" applyFont="1" applyAlignment="1">
      <alignment/>
    </xf>
    <xf numFmtId="0" fontId="6" fillId="0" borderId="0" xfId="0" applyFont="1" applyBorder="1" applyAlignment="1">
      <alignment/>
    </xf>
    <xf numFmtId="0" fontId="2" fillId="0" borderId="15" xfId="0" applyFont="1" applyBorder="1" applyAlignment="1">
      <alignment/>
    </xf>
    <xf numFmtId="0" fontId="0" fillId="0" borderId="14" xfId="0" applyBorder="1" applyAlignment="1">
      <alignment wrapText="1"/>
    </xf>
    <xf numFmtId="0" fontId="0" fillId="0" borderId="13" xfId="0" applyBorder="1" applyAlignment="1">
      <alignment wrapText="1"/>
    </xf>
    <xf numFmtId="0" fontId="0" fillId="0" borderId="0" xfId="0" applyBorder="1" applyAlignment="1">
      <alignment wrapText="1"/>
    </xf>
    <xf numFmtId="0" fontId="11" fillId="0" borderId="0" xfId="0" applyFont="1" applyAlignment="1">
      <alignment vertical="top" wrapText="1"/>
    </xf>
    <xf numFmtId="0" fontId="12" fillId="0" borderId="16" xfId="0" applyFont="1" applyFill="1" applyBorder="1" applyAlignment="1">
      <alignment horizontal="center"/>
    </xf>
    <xf numFmtId="2" fontId="15" fillId="33" borderId="16" xfId="0" applyNumberFormat="1" applyFont="1" applyFill="1" applyBorder="1" applyAlignment="1" applyProtection="1">
      <alignment horizontal="center"/>
      <protection locked="0"/>
    </xf>
    <xf numFmtId="0" fontId="1" fillId="33" borderId="17" xfId="0" applyFont="1" applyFill="1" applyBorder="1" applyAlignment="1" applyProtection="1">
      <alignment horizontal="center"/>
      <protection locked="0"/>
    </xf>
    <xf numFmtId="0" fontId="65" fillId="0" borderId="0" xfId="0" applyFont="1" applyAlignment="1">
      <alignment/>
    </xf>
    <xf numFmtId="0" fontId="65" fillId="0" borderId="0" xfId="0" applyFont="1" applyAlignment="1" applyProtection="1">
      <alignment horizontal="center"/>
      <protection locked="0"/>
    </xf>
    <xf numFmtId="191" fontId="12" fillId="0" borderId="16" xfId="0" applyNumberFormat="1" applyFont="1" applyFill="1" applyBorder="1" applyAlignment="1">
      <alignment horizontal="center"/>
    </xf>
    <xf numFmtId="0" fontId="0" fillId="0" borderId="18" xfId="0" applyBorder="1" applyAlignment="1">
      <alignment/>
    </xf>
    <xf numFmtId="0" fontId="0" fillId="0" borderId="19" xfId="0" applyBorder="1" applyAlignment="1">
      <alignment/>
    </xf>
    <xf numFmtId="0" fontId="10" fillId="33" borderId="16" xfId="0" applyFont="1" applyFill="1" applyBorder="1" applyAlignment="1" applyProtection="1">
      <alignment horizontal="center"/>
      <protection locked="0"/>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0" fillId="0" borderId="23" xfId="0" applyBorder="1" applyAlignment="1">
      <alignment wrapText="1"/>
    </xf>
    <xf numFmtId="0" fontId="0" fillId="0" borderId="24" xfId="0" applyBorder="1" applyAlignment="1">
      <alignment wrapText="1"/>
    </xf>
    <xf numFmtId="0" fontId="2" fillId="0" borderId="25" xfId="0" applyFont="1" applyBorder="1" applyAlignment="1">
      <alignment/>
    </xf>
    <xf numFmtId="0" fontId="2" fillId="0" borderId="26" xfId="0" applyFont="1" applyBorder="1" applyAlignment="1">
      <alignment/>
    </xf>
    <xf numFmtId="0" fontId="65" fillId="0" borderId="0" xfId="0" applyFont="1" applyAlignment="1" applyProtection="1">
      <alignment/>
      <protection/>
    </xf>
    <xf numFmtId="0" fontId="65" fillId="0" borderId="0" xfId="0" applyFont="1" applyAlignment="1" applyProtection="1">
      <alignment horizontal="center"/>
      <protection/>
    </xf>
    <xf numFmtId="191" fontId="65" fillId="0" borderId="0" xfId="0" applyNumberFormat="1" applyFont="1" applyAlignment="1" applyProtection="1">
      <alignment horizontal="center"/>
      <protection/>
    </xf>
    <xf numFmtId="0" fontId="20" fillId="0" borderId="27" xfId="0" applyFont="1" applyFill="1" applyBorder="1" applyAlignment="1" applyProtection="1">
      <alignment horizontal="center"/>
      <protection/>
    </xf>
    <xf numFmtId="0" fontId="66" fillId="0" borderId="16" xfId="0" applyFont="1" applyFill="1" applyBorder="1" applyAlignment="1" applyProtection="1">
      <alignment horizontal="center"/>
      <protection/>
    </xf>
    <xf numFmtId="0" fontId="10" fillId="33" borderId="27" xfId="0" applyFont="1" applyFill="1" applyBorder="1" applyAlignment="1" applyProtection="1">
      <alignment horizontal="center" vertical="justify"/>
      <protection/>
    </xf>
    <xf numFmtId="0" fontId="10" fillId="33" borderId="27" xfId="0" applyFont="1" applyFill="1" applyBorder="1" applyAlignment="1" applyProtection="1">
      <alignment horizontal="center"/>
      <protection/>
    </xf>
    <xf numFmtId="0" fontId="20" fillId="0" borderId="27" xfId="0" applyFont="1" applyFill="1" applyBorder="1" applyAlignment="1" applyProtection="1">
      <alignment/>
      <protection/>
    </xf>
    <xf numFmtId="0" fontId="17" fillId="33" borderId="17" xfId="0" applyFont="1" applyFill="1" applyBorder="1" applyAlignment="1" applyProtection="1">
      <alignment horizontal="center" vertical="center"/>
      <protection/>
    </xf>
    <xf numFmtId="0" fontId="17" fillId="0" borderId="16" xfId="0" applyFont="1" applyFill="1" applyBorder="1" applyAlignment="1" applyProtection="1">
      <alignment horizontal="center"/>
      <protection/>
    </xf>
    <xf numFmtId="0" fontId="17" fillId="33" borderId="28" xfId="0" applyFont="1" applyFill="1" applyBorder="1" applyAlignment="1" applyProtection="1">
      <alignment horizontal="center" vertical="center"/>
      <protection/>
    </xf>
    <xf numFmtId="0" fontId="2" fillId="0" borderId="29" xfId="0" applyFont="1" applyFill="1" applyBorder="1" applyAlignment="1" applyProtection="1">
      <alignment/>
      <protection/>
    </xf>
    <xf numFmtId="0" fontId="2" fillId="0" borderId="23" xfId="0" applyFont="1" applyFill="1" applyBorder="1" applyAlignment="1" applyProtection="1">
      <alignment/>
      <protection/>
    </xf>
    <xf numFmtId="0" fontId="17" fillId="0" borderId="20" xfId="0" applyFont="1" applyBorder="1" applyAlignment="1" applyProtection="1">
      <alignment/>
      <protection/>
    </xf>
    <xf numFmtId="0" fontId="17" fillId="0" borderId="21" xfId="0" applyFont="1" applyBorder="1" applyAlignment="1" applyProtection="1">
      <alignment horizontal="right" vertical="center"/>
      <protection/>
    </xf>
    <xf numFmtId="0" fontId="66" fillId="0" borderId="21" xfId="0" applyFont="1" applyBorder="1" applyAlignment="1" applyProtection="1">
      <alignment/>
      <protection/>
    </xf>
    <xf numFmtId="0" fontId="17" fillId="0" borderId="21" xfId="0" applyFont="1" applyBorder="1" applyAlignment="1" applyProtection="1">
      <alignment/>
      <protection/>
    </xf>
    <xf numFmtId="0" fontId="17" fillId="0" borderId="22" xfId="0" applyFont="1" applyBorder="1" applyAlignment="1" applyProtection="1">
      <alignment/>
      <protection/>
    </xf>
    <xf numFmtId="0" fontId="17" fillId="0" borderId="23" xfId="0" applyFont="1" applyBorder="1" applyAlignment="1" applyProtection="1">
      <alignment/>
      <protection/>
    </xf>
    <xf numFmtId="0" fontId="17" fillId="0" borderId="0" xfId="0" applyFont="1" applyBorder="1" applyAlignment="1" applyProtection="1">
      <alignment horizontal="right" vertical="center"/>
      <protection/>
    </xf>
    <xf numFmtId="0" fontId="66" fillId="0" borderId="0" xfId="0" applyFont="1" applyBorder="1" applyAlignment="1" applyProtection="1">
      <alignment/>
      <protection/>
    </xf>
    <xf numFmtId="0" fontId="17" fillId="0" borderId="0" xfId="0" applyFont="1" applyBorder="1" applyAlignment="1" applyProtection="1">
      <alignment/>
      <protection/>
    </xf>
    <xf numFmtId="0" fontId="17" fillId="0" borderId="24" xfId="0" applyFont="1" applyBorder="1" applyAlignment="1" applyProtection="1">
      <alignment/>
      <protection/>
    </xf>
    <xf numFmtId="0" fontId="2" fillId="0" borderId="23" xfId="0" applyFont="1" applyBorder="1" applyAlignment="1" applyProtection="1">
      <alignment/>
      <protection/>
    </xf>
    <xf numFmtId="0" fontId="17" fillId="0" borderId="30" xfId="0" applyFont="1" applyBorder="1" applyAlignment="1" applyProtection="1">
      <alignment/>
      <protection/>
    </xf>
    <xf numFmtId="0" fontId="17" fillId="0" borderId="31" xfId="0" applyFont="1" applyBorder="1" applyAlignment="1" applyProtection="1">
      <alignment/>
      <protection/>
    </xf>
    <xf numFmtId="0" fontId="17" fillId="0" borderId="32" xfId="0" applyFont="1" applyBorder="1" applyAlignment="1" applyProtection="1">
      <alignment/>
      <protection/>
    </xf>
    <xf numFmtId="0" fontId="2" fillId="0" borderId="30" xfId="0" applyFont="1" applyBorder="1" applyAlignment="1" applyProtection="1">
      <alignmen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14" xfId="0" applyFont="1" applyBorder="1" applyAlignment="1" applyProtection="1">
      <alignment/>
      <protection/>
    </xf>
    <xf numFmtId="0" fontId="14" fillId="0" borderId="17" xfId="0" applyFont="1" applyFill="1" applyBorder="1" applyAlignment="1" applyProtection="1">
      <alignment horizontal="center"/>
      <protection/>
    </xf>
    <xf numFmtId="0" fontId="2" fillId="0" borderId="14" xfId="0" applyFont="1" applyBorder="1" applyAlignment="1" applyProtection="1">
      <alignment horizontal="center"/>
      <protection/>
    </xf>
    <xf numFmtId="0" fontId="15" fillId="0" borderId="16" xfId="0" applyFont="1" applyFill="1" applyBorder="1" applyAlignment="1" applyProtection="1">
      <alignment horizontal="center"/>
      <protection/>
    </xf>
    <xf numFmtId="0" fontId="12" fillId="0" borderId="16" xfId="0" applyFont="1" applyFill="1" applyBorder="1" applyAlignment="1" applyProtection="1">
      <alignment horizontal="center"/>
      <protection/>
    </xf>
    <xf numFmtId="0" fontId="16" fillId="0" borderId="16" xfId="0" applyFont="1" applyFill="1" applyBorder="1" applyAlignment="1" applyProtection="1">
      <alignment horizontal="center"/>
      <protection/>
    </xf>
    <xf numFmtId="2" fontId="15" fillId="0" borderId="16" xfId="0" applyNumberFormat="1" applyFont="1" applyFill="1" applyBorder="1" applyAlignment="1" applyProtection="1">
      <alignment horizontal="center"/>
      <protection/>
    </xf>
    <xf numFmtId="0" fontId="16" fillId="0" borderId="0" xfId="0" applyFont="1" applyFill="1" applyBorder="1" applyAlignment="1" applyProtection="1">
      <alignment horizontal="center"/>
      <protection/>
    </xf>
    <xf numFmtId="2" fontId="15" fillId="0" borderId="0" xfId="0" applyNumberFormat="1" applyFont="1" applyFill="1" applyBorder="1" applyAlignment="1" applyProtection="1">
      <alignment horizontal="center"/>
      <protection/>
    </xf>
    <xf numFmtId="0" fontId="2" fillId="0" borderId="16" xfId="0" applyFont="1" applyFill="1" applyBorder="1" applyAlignment="1" applyProtection="1">
      <alignment/>
      <protection/>
    </xf>
    <xf numFmtId="0" fontId="2" fillId="0" borderId="16" xfId="0" applyFont="1" applyFill="1" applyBorder="1" applyAlignment="1" applyProtection="1">
      <alignment horizontal="right"/>
      <protection/>
    </xf>
    <xf numFmtId="2" fontId="2" fillId="0" borderId="16" xfId="0" applyNumberFormat="1"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justify"/>
      <protection/>
    </xf>
    <xf numFmtId="0" fontId="2" fillId="0" borderId="17" xfId="0" applyFont="1" applyFill="1" applyBorder="1" applyAlignment="1" applyProtection="1">
      <alignment/>
      <protection/>
    </xf>
    <xf numFmtId="0" fontId="2" fillId="0" borderId="17" xfId="0" applyFont="1" applyFill="1" applyBorder="1" applyAlignment="1" applyProtection="1">
      <alignment horizontal="center"/>
      <protection/>
    </xf>
    <xf numFmtId="0" fontId="8" fillId="0" borderId="16" xfId="0" applyFont="1" applyFill="1" applyBorder="1" applyAlignment="1" applyProtection="1">
      <alignment horizontal="center"/>
      <protection/>
    </xf>
    <xf numFmtId="0" fontId="2" fillId="0" borderId="33" xfId="0" applyFont="1" applyBorder="1" applyAlignment="1" applyProtection="1">
      <alignment/>
      <protection/>
    </xf>
    <xf numFmtId="0" fontId="2" fillId="0" borderId="34" xfId="0" applyFont="1" applyBorder="1" applyAlignment="1" applyProtection="1">
      <alignment/>
      <protection/>
    </xf>
    <xf numFmtId="0" fontId="2" fillId="0" borderId="35" xfId="0" applyFont="1" applyBorder="1" applyAlignment="1" applyProtection="1">
      <alignment/>
      <protection/>
    </xf>
    <xf numFmtId="0" fontId="0" fillId="0" borderId="18" xfId="0" applyBorder="1" applyAlignment="1" applyProtection="1">
      <alignment/>
      <protection locked="0"/>
    </xf>
    <xf numFmtId="0" fontId="14" fillId="0" borderId="17" xfId="0" applyFont="1" applyFill="1" applyBorder="1" applyAlignment="1" applyProtection="1">
      <alignment horizontal="center"/>
      <protection/>
    </xf>
    <xf numFmtId="0" fontId="7" fillId="34" borderId="36" xfId="0" applyFont="1" applyFill="1" applyBorder="1" applyAlignment="1">
      <alignment horizontal="center"/>
    </xf>
    <xf numFmtId="0" fontId="7" fillId="34" borderId="37" xfId="0" applyFont="1" applyFill="1" applyBorder="1" applyAlignment="1">
      <alignment horizontal="center"/>
    </xf>
    <xf numFmtId="0" fontId="7" fillId="34" borderId="38" xfId="0" applyFont="1" applyFill="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3" fillId="34" borderId="39" xfId="0" applyFont="1" applyFill="1" applyBorder="1" applyAlignment="1" applyProtection="1">
      <alignment horizontal="center"/>
      <protection/>
    </xf>
    <xf numFmtId="0" fontId="13" fillId="34" borderId="40" xfId="0" applyFont="1" applyFill="1" applyBorder="1" applyAlignment="1" applyProtection="1">
      <alignment horizontal="center"/>
      <protection/>
    </xf>
    <xf numFmtId="0" fontId="13" fillId="34" borderId="41" xfId="0" applyFont="1" applyFill="1" applyBorder="1" applyAlignment="1" applyProtection="1">
      <alignment horizontal="center"/>
      <protection/>
    </xf>
    <xf numFmtId="0" fontId="4" fillId="0" borderId="13" xfId="36" applyFont="1" applyBorder="1" applyAlignment="1" applyProtection="1">
      <alignment horizontal="center" vertical="center" wrapText="1"/>
      <protection locked="0"/>
    </xf>
    <xf numFmtId="0" fontId="4" fillId="0" borderId="0" xfId="36" applyFont="1" applyBorder="1" applyAlignment="1" applyProtection="1">
      <alignment horizontal="center" vertical="center" wrapText="1"/>
      <protection locked="0"/>
    </xf>
    <xf numFmtId="0" fontId="4" fillId="0" borderId="14" xfId="36" applyFont="1" applyBorder="1" applyAlignment="1" applyProtection="1">
      <alignment horizontal="center" vertical="center" wrapText="1"/>
      <protection locked="0"/>
    </xf>
    <xf numFmtId="0" fontId="67" fillId="0" borderId="42" xfId="0" applyFont="1" applyFill="1" applyBorder="1" applyAlignment="1" applyProtection="1">
      <alignment horizontal="center"/>
      <protection/>
    </xf>
    <xf numFmtId="0" fontId="67" fillId="0" borderId="43" xfId="0" applyFont="1" applyFill="1" applyBorder="1" applyAlignment="1" applyProtection="1">
      <alignment horizontal="center"/>
      <protection/>
    </xf>
    <xf numFmtId="0" fontId="7" fillId="34" borderId="39" xfId="0" applyFont="1" applyFill="1" applyBorder="1" applyAlignment="1" applyProtection="1">
      <alignment horizontal="center"/>
      <protection/>
    </xf>
    <xf numFmtId="0" fontId="7" fillId="34" borderId="40" xfId="0" applyFont="1" applyFill="1" applyBorder="1" applyAlignment="1" applyProtection="1">
      <alignment horizontal="center"/>
      <protection/>
    </xf>
    <xf numFmtId="0" fontId="7" fillId="34" borderId="41" xfId="0" applyFont="1" applyFill="1" applyBorder="1" applyAlignment="1" applyProtection="1">
      <alignment horizontal="center"/>
      <protection/>
    </xf>
    <xf numFmtId="0" fontId="2" fillId="0" borderId="17" xfId="0" applyFont="1" applyFill="1" applyBorder="1" applyAlignment="1" applyProtection="1">
      <alignment horizontal="right"/>
      <protection/>
    </xf>
    <xf numFmtId="0" fontId="2" fillId="0" borderId="16" xfId="0" applyFont="1" applyFill="1" applyBorder="1" applyAlignment="1" applyProtection="1">
      <alignment horizontal="right"/>
      <protection/>
    </xf>
    <xf numFmtId="0" fontId="2" fillId="0" borderId="30" xfId="0" applyFont="1" applyFill="1" applyBorder="1" applyAlignment="1" applyProtection="1">
      <alignment horizontal="right"/>
      <protection/>
    </xf>
    <xf numFmtId="0" fontId="2" fillId="0" borderId="32" xfId="0" applyFont="1" applyFill="1" applyBorder="1" applyAlignment="1" applyProtection="1">
      <alignment horizontal="right"/>
      <protection/>
    </xf>
    <xf numFmtId="0" fontId="19" fillId="0" borderId="42" xfId="0" applyFont="1" applyFill="1" applyBorder="1" applyAlignment="1" applyProtection="1">
      <alignment horizontal="center"/>
      <protection/>
    </xf>
    <xf numFmtId="0" fontId="19" fillId="0" borderId="44" xfId="0" applyFont="1" applyFill="1" applyBorder="1" applyAlignment="1" applyProtection="1">
      <alignment horizontal="center"/>
      <protection/>
    </xf>
    <xf numFmtId="0" fontId="19" fillId="0" borderId="43" xfId="0" applyFont="1" applyFill="1" applyBorder="1" applyAlignment="1" applyProtection="1">
      <alignment horizontal="center"/>
      <protection/>
    </xf>
    <xf numFmtId="0" fontId="17" fillId="0" borderId="21" xfId="0" applyFont="1" applyBorder="1" applyAlignment="1" applyProtection="1">
      <alignment horizontal="center"/>
      <protection/>
    </xf>
    <xf numFmtId="0" fontId="17" fillId="0" borderId="21"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center"/>
      <protection/>
    </xf>
    <xf numFmtId="0" fontId="7" fillId="34" borderId="45" xfId="0" applyFont="1" applyFill="1" applyBorder="1" applyAlignment="1" applyProtection="1">
      <alignment horizontal="center"/>
      <protection/>
    </xf>
    <xf numFmtId="0" fontId="7" fillId="34" borderId="46" xfId="0" applyFont="1" applyFill="1" applyBorder="1" applyAlignment="1" applyProtection="1">
      <alignment horizontal="center"/>
      <protection/>
    </xf>
    <xf numFmtId="0" fontId="7" fillId="34" borderId="47" xfId="0" applyFont="1" applyFill="1" applyBorder="1" applyAlignment="1" applyProtection="1">
      <alignment horizontal="center"/>
      <protection/>
    </xf>
    <xf numFmtId="16" fontId="23" fillId="33" borderId="29" xfId="0" applyNumberFormat="1" applyFont="1" applyFill="1" applyBorder="1" applyAlignment="1" applyProtection="1" quotePrefix="1">
      <alignment horizontal="center" vertical="center"/>
      <protection/>
    </xf>
    <xf numFmtId="0" fontId="23" fillId="33" borderId="28" xfId="0" applyFont="1" applyFill="1" applyBorder="1" applyAlignment="1" applyProtection="1">
      <alignment horizontal="center" vertical="center"/>
      <protection/>
    </xf>
    <xf numFmtId="0" fontId="23" fillId="33" borderId="17" xfId="0" applyFont="1" applyFill="1" applyBorder="1" applyAlignment="1" applyProtection="1">
      <alignment horizontal="center" vertical="center"/>
      <protection/>
    </xf>
    <xf numFmtId="2" fontId="68" fillId="0" borderId="16" xfId="0" applyNumberFormat="1" applyFont="1" applyFill="1" applyBorder="1" applyAlignment="1" applyProtection="1">
      <alignment horizontal="center" vertical="center"/>
      <protection/>
    </xf>
    <xf numFmtId="0" fontId="21" fillId="0" borderId="42" xfId="0" applyFont="1" applyFill="1" applyBorder="1" applyAlignment="1" applyProtection="1">
      <alignment horizontal="center"/>
      <protection/>
    </xf>
    <xf numFmtId="0" fontId="21" fillId="0" borderId="44" xfId="0" applyFont="1" applyFill="1" applyBorder="1" applyAlignment="1" applyProtection="1">
      <alignment horizontal="center"/>
      <protection/>
    </xf>
    <xf numFmtId="0" fontId="21" fillId="0" borderId="43" xfId="0" applyFont="1" applyFill="1" applyBorder="1" applyAlignment="1" applyProtection="1">
      <alignment horizontal="center"/>
      <protection/>
    </xf>
    <xf numFmtId="0" fontId="12" fillId="0" borderId="16" xfId="0" applyFont="1" applyFill="1" applyBorder="1" applyAlignment="1">
      <alignment horizontal="right" vertical="center"/>
    </xf>
    <xf numFmtId="0" fontId="3" fillId="0" borderId="42" xfId="0" applyFont="1" applyFill="1" applyBorder="1" applyAlignment="1">
      <alignment horizontal="left" vertical="center"/>
    </xf>
    <xf numFmtId="0" fontId="3" fillId="0" borderId="44" xfId="0" applyFont="1" applyFill="1" applyBorder="1" applyAlignment="1">
      <alignment horizontal="left" vertical="center"/>
    </xf>
    <xf numFmtId="0" fontId="3" fillId="0" borderId="43" xfId="0" applyFont="1" applyFill="1" applyBorder="1" applyAlignment="1">
      <alignment horizontal="left" vertical="center"/>
    </xf>
    <xf numFmtId="0" fontId="18" fillId="0" borderId="48" xfId="0" applyFont="1" applyFill="1" applyBorder="1" applyAlignment="1">
      <alignment horizontal="right" vertical="center"/>
    </xf>
    <xf numFmtId="0" fontId="18" fillId="0" borderId="18" xfId="0" applyFont="1" applyFill="1" applyBorder="1" applyAlignment="1">
      <alignment horizontal="right" vertical="center"/>
    </xf>
    <xf numFmtId="0" fontId="7" fillId="34" borderId="45" xfId="0" applyFont="1" applyFill="1" applyBorder="1" applyAlignment="1">
      <alignment horizontal="center"/>
    </xf>
    <xf numFmtId="0" fontId="7" fillId="34" borderId="46" xfId="0" applyFont="1" applyFill="1" applyBorder="1" applyAlignment="1">
      <alignment horizontal="center"/>
    </xf>
    <xf numFmtId="0" fontId="7" fillId="34" borderId="47" xfId="0" applyFont="1" applyFill="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7" fillId="34" borderId="52" xfId="0" applyFont="1" applyFill="1" applyBorder="1" applyAlignment="1">
      <alignment horizontal="center"/>
    </xf>
    <xf numFmtId="0" fontId="7" fillId="34" borderId="53" xfId="0" applyFont="1" applyFill="1" applyBorder="1" applyAlignment="1">
      <alignment horizontal="center"/>
    </xf>
    <xf numFmtId="0" fontId="44" fillId="0" borderId="23" xfId="36" applyFont="1" applyBorder="1" applyAlignment="1" applyProtection="1">
      <alignment horizontal="center" vertical="center" wrapText="1"/>
      <protection locked="0"/>
    </xf>
    <xf numFmtId="0" fontId="44" fillId="0" borderId="0" xfId="36" applyFont="1" applyBorder="1" applyAlignment="1" applyProtection="1">
      <alignment horizontal="center" vertical="center" wrapText="1"/>
      <protection locked="0"/>
    </xf>
    <xf numFmtId="0" fontId="44" fillId="0" borderId="24" xfId="36" applyFont="1" applyBorder="1" applyAlignment="1" applyProtection="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104775</xdr:rowOff>
    </xdr:from>
    <xdr:to>
      <xdr:col>5</xdr:col>
      <xdr:colOff>419100</xdr:colOff>
      <xdr:row>10</xdr:row>
      <xdr:rowOff>104775</xdr:rowOff>
    </xdr:to>
    <xdr:sp>
      <xdr:nvSpPr>
        <xdr:cNvPr id="1" name="Text Box 1"/>
        <xdr:cNvSpPr txBox="1">
          <a:spLocks noChangeArrowheads="1"/>
        </xdr:cNvSpPr>
      </xdr:nvSpPr>
      <xdr:spPr>
        <a:xfrm>
          <a:off x="76200" y="1152525"/>
          <a:ext cx="5419725" cy="685800"/>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Calibri"/>
              <a:ea typeface="Calibri"/>
              <a:cs typeface="Calibri"/>
            </a:rPr>
            <a:t>11.2.4</a:t>
          </a:r>
          <a:r>
            <a:rPr lang="en-US" cap="none" sz="800" b="0" i="0" u="none" baseline="0">
              <a:solidFill>
                <a:srgbClr val="000000"/>
              </a:solidFill>
              <a:latin typeface="Calibri"/>
              <a:ea typeface="Calibri"/>
              <a:cs typeface="Calibri"/>
            </a:rPr>
            <a:t> - Un prelievo consiste nel prelevare dagli impasti, al momento della posa in opera ed alla presenza del Direttore dei Lavori o di persona di sua fiducia, il calcestruzzo necessario per la confezione di un gruppo di due provini.La media delle resistenze a compressione dei due provini di un prelievo rappresenta la “Resistenza di prelievo” che costituisce il valore mediante il quale vengono eseguiti i controlli del calcestruzzo. 
</a:t>
          </a:r>
          <a:r>
            <a:rPr lang="en-US" cap="none" sz="800" b="1" i="0" u="none" baseline="0">
              <a:solidFill>
                <a:srgbClr val="000000"/>
              </a:solidFill>
              <a:latin typeface="Calibri"/>
              <a:ea typeface="Calibri"/>
              <a:cs typeface="Calibri"/>
            </a:rPr>
            <a:t>Rm</a:t>
          </a:r>
          <a:r>
            <a:rPr lang="en-US" cap="none" sz="800" b="0" i="0" u="none" baseline="0">
              <a:solidFill>
                <a:srgbClr val="000000"/>
              </a:solidFill>
              <a:latin typeface="Calibri"/>
              <a:ea typeface="Calibri"/>
              <a:cs typeface="Calibri"/>
            </a:rPr>
            <a:t> = Resistenza media dei Prelievi - </a:t>
          </a:r>
          <a:r>
            <a:rPr lang="en-US" cap="none" sz="800" b="1" i="0" u="none" baseline="0">
              <a:solidFill>
                <a:srgbClr val="000000"/>
              </a:solidFill>
              <a:latin typeface="Calibri"/>
              <a:ea typeface="Calibri"/>
              <a:cs typeface="Calibri"/>
            </a:rPr>
            <a:t>R1</a:t>
          </a:r>
          <a:r>
            <a:rPr lang="en-US" cap="none" sz="800" b="0" i="0" u="none" baseline="0">
              <a:solidFill>
                <a:srgbClr val="000000"/>
              </a:solidFill>
              <a:latin typeface="Calibri"/>
              <a:ea typeface="Calibri"/>
              <a:cs typeface="Calibri"/>
            </a:rPr>
            <a:t> = minore valore di resistenza dei prelievi</a:t>
          </a:r>
        </a:p>
      </xdr:txBody>
    </xdr:sp>
    <xdr:clientData/>
  </xdr:twoCellAnchor>
  <xdr:twoCellAnchor>
    <xdr:from>
      <xdr:col>0</xdr:col>
      <xdr:colOff>57150</xdr:colOff>
      <xdr:row>37</xdr:row>
      <xdr:rowOff>28575</xdr:rowOff>
    </xdr:from>
    <xdr:to>
      <xdr:col>5</xdr:col>
      <xdr:colOff>447675</xdr:colOff>
      <xdr:row>43</xdr:row>
      <xdr:rowOff>57150</xdr:rowOff>
    </xdr:to>
    <xdr:sp>
      <xdr:nvSpPr>
        <xdr:cNvPr id="2" name="Text Box 1"/>
        <xdr:cNvSpPr txBox="1">
          <a:spLocks noChangeArrowheads="1"/>
        </xdr:cNvSpPr>
      </xdr:nvSpPr>
      <xdr:spPr>
        <a:xfrm>
          <a:off x="57150" y="5934075"/>
          <a:ext cx="5467350" cy="105727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Calibri"/>
              <a:ea typeface="Calibri"/>
              <a:cs typeface="Calibri"/>
            </a:rPr>
            <a:t>11.2.5.1 - Controllo TipoA - </a:t>
          </a:r>
          <a:r>
            <a:rPr lang="en-US" cap="none" sz="800" b="0" i="0" u="none" baseline="0">
              <a:solidFill>
                <a:srgbClr val="000000"/>
              </a:solidFill>
              <a:latin typeface="Calibri"/>
              <a:ea typeface="Calibri"/>
              <a:cs typeface="Calibri"/>
            </a:rPr>
            <a:t>Il controllo di tipo A è riferito ad un quantitativo di miscela omogenea non maggiore di 300 mc. Ogni controllo di accettazione di tipo A è rappresentato da tre prelievi, ciascuno dei quali eseguito su un massimo di 100 mc di getto di miscela omogenea. Risulta quindi un controllo di accettazione ogni 300 mc massimo di getto. Per ogni giorno di getto va comunque effettuato almeno un prelievo. Nelle costruzioni con meno di 100 m3 di getto di miscela omogenea, fermo restando l’obbligo di almeno 3 prelievi e del rispetto delle limitazioni di cui sopra, è consentito derogare dall’obbligo di prelievo giornaliero.
</a:t>
          </a:r>
          <a:r>
            <a:rPr lang="en-US" cap="none" sz="800" b="1" i="0" u="none" baseline="0">
              <a:solidFill>
                <a:srgbClr val="000000"/>
              </a:solidFill>
              <a:latin typeface="Calibri"/>
              <a:ea typeface="Calibri"/>
              <a:cs typeface="Calibri"/>
            </a:rPr>
            <a:t>11.2.5 Circolare n</a:t>
          </a:r>
          <a:r>
            <a:rPr lang="en-US" cap="none" sz="800" b="1" i="0" u="none" baseline="0">
              <a:solidFill>
                <a:srgbClr val="000000"/>
              </a:solidFill>
              <a:latin typeface="Calibri"/>
              <a:ea typeface="Calibri"/>
              <a:cs typeface="Calibri"/>
            </a:rPr>
            <a:t>°617 - Ai fini di un efficace controllo di accettazione tipo A, è evidentemente necessario che il numero dei campioni prelevati e provati sia non inferiore a sei (tre prelievi), anche per getti di quantità inferiore a 100 mc di miscela omogenea.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0</xdr:rowOff>
    </xdr:from>
    <xdr:to>
      <xdr:col>10</xdr:col>
      <xdr:colOff>590550</xdr:colOff>
      <xdr:row>10</xdr:row>
      <xdr:rowOff>66675</xdr:rowOff>
    </xdr:to>
    <xdr:sp>
      <xdr:nvSpPr>
        <xdr:cNvPr id="1" name="Text Box 1"/>
        <xdr:cNvSpPr txBox="1">
          <a:spLocks noChangeArrowheads="1"/>
        </xdr:cNvSpPr>
      </xdr:nvSpPr>
      <xdr:spPr>
        <a:xfrm>
          <a:off x="114300" y="1219200"/>
          <a:ext cx="8686800" cy="5810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Calibri"/>
              <a:ea typeface="Calibri"/>
              <a:cs typeface="Calibri"/>
            </a:rPr>
            <a:t>11.3.2.10.4 </a:t>
          </a:r>
          <a:r>
            <a:rPr lang="en-US" cap="none" sz="800" b="0" i="0" u="none" baseline="0">
              <a:solidFill>
                <a:srgbClr val="000000"/>
              </a:solidFill>
              <a:latin typeface="Calibri"/>
              <a:ea typeface="Calibri"/>
              <a:cs typeface="Calibri"/>
            </a:rPr>
            <a:t>- I controlli di accettazione in cantiere sono obbligatori, devono essere effettuati entro 30 giorni dalla data di consegna del materiale e devono essere campionati, nell’ambito di ciascun lotto di spedizione, con le medesime modalità contemplate nelle prove a carattere statistico di cui al punto 11.3.2.10.1.2, in ragione di 3 spezzoni, marchiati, di uno stesso diametro, scelto entro ciascun lotto,
</a:t>
          </a:r>
          <a:r>
            <a:rPr lang="en-US" cap="none" sz="800" b="0" i="0" u="none" baseline="0">
              <a:solidFill>
                <a:srgbClr val="000000"/>
              </a:solidFill>
              <a:latin typeface="Calibri"/>
              <a:ea typeface="Calibri"/>
              <a:cs typeface="Calibri"/>
            </a:rPr>
            <a:t>sempre che il marchio e la documentazione di accompagnamento dimostrino la provenienza del materiale da uno stesso stabilimento. In caso contrario i controlli devono essere estesi ai lotti provenienti da altri stabilimenti. </a:t>
          </a:r>
        </a:p>
      </xdr:txBody>
    </xdr:sp>
    <xdr:clientData/>
  </xdr:twoCellAnchor>
  <xdr:twoCellAnchor editAs="oneCell">
    <xdr:from>
      <xdr:col>11</xdr:col>
      <xdr:colOff>133350</xdr:colOff>
      <xdr:row>0</xdr:row>
      <xdr:rowOff>76200</xdr:rowOff>
    </xdr:from>
    <xdr:to>
      <xdr:col>29</xdr:col>
      <xdr:colOff>266700</xdr:colOff>
      <xdr:row>12</xdr:row>
      <xdr:rowOff>133350</xdr:rowOff>
    </xdr:to>
    <xdr:pic>
      <xdr:nvPicPr>
        <xdr:cNvPr id="2" name="Immagine 12"/>
        <xdr:cNvPicPr preferRelativeResize="1">
          <a:picLocks noChangeAspect="1"/>
        </xdr:cNvPicPr>
      </xdr:nvPicPr>
      <xdr:blipFill>
        <a:blip r:embed="rId1"/>
        <a:stretch>
          <a:fillRect/>
        </a:stretch>
      </xdr:blipFill>
      <xdr:spPr>
        <a:xfrm>
          <a:off x="9020175" y="76200"/>
          <a:ext cx="8058150" cy="2143125"/>
        </a:xfrm>
        <a:prstGeom prst="rect">
          <a:avLst/>
        </a:prstGeom>
        <a:noFill/>
        <a:ln w="9525" cmpd="sng">
          <a:noFill/>
        </a:ln>
      </xdr:spPr>
    </xdr:pic>
    <xdr:clientData/>
  </xdr:twoCellAnchor>
  <xdr:twoCellAnchor editAs="oneCell">
    <xdr:from>
      <xdr:col>11</xdr:col>
      <xdr:colOff>142875</xdr:colOff>
      <xdr:row>12</xdr:row>
      <xdr:rowOff>171450</xdr:rowOff>
    </xdr:from>
    <xdr:to>
      <xdr:col>27</xdr:col>
      <xdr:colOff>476250</xdr:colOff>
      <xdr:row>34</xdr:row>
      <xdr:rowOff>180975</xdr:rowOff>
    </xdr:to>
    <xdr:pic>
      <xdr:nvPicPr>
        <xdr:cNvPr id="3" name="Immagine 13"/>
        <xdr:cNvPicPr preferRelativeResize="1">
          <a:picLocks noChangeAspect="1"/>
        </xdr:cNvPicPr>
      </xdr:nvPicPr>
      <xdr:blipFill>
        <a:blip r:embed="rId2"/>
        <a:stretch>
          <a:fillRect/>
        </a:stretch>
      </xdr:blipFill>
      <xdr:spPr>
        <a:xfrm>
          <a:off x="9029700" y="2257425"/>
          <a:ext cx="7038975" cy="5000625"/>
        </a:xfrm>
        <a:prstGeom prst="rect">
          <a:avLst/>
        </a:prstGeom>
        <a:noFill/>
        <a:ln w="9525" cmpd="sng">
          <a:noFill/>
        </a:ln>
      </xdr:spPr>
    </xdr:pic>
    <xdr:clientData/>
  </xdr:twoCellAnchor>
  <xdr:twoCellAnchor>
    <xdr:from>
      <xdr:col>11</xdr:col>
      <xdr:colOff>142875</xdr:colOff>
      <xdr:row>36</xdr:row>
      <xdr:rowOff>76200</xdr:rowOff>
    </xdr:from>
    <xdr:to>
      <xdr:col>27</xdr:col>
      <xdr:colOff>400050</xdr:colOff>
      <xdr:row>50</xdr:row>
      <xdr:rowOff>0</xdr:rowOff>
    </xdr:to>
    <xdr:grpSp>
      <xdr:nvGrpSpPr>
        <xdr:cNvPr id="4" name="Gruppo 1"/>
        <xdr:cNvGrpSpPr>
          <a:grpSpLocks/>
        </xdr:cNvGrpSpPr>
      </xdr:nvGrpSpPr>
      <xdr:grpSpPr>
        <a:xfrm>
          <a:off x="9029700" y="7534275"/>
          <a:ext cx="6962775" cy="4229100"/>
          <a:chOff x="9043147" y="7104530"/>
          <a:chExt cx="6913470" cy="2745441"/>
        </a:xfrm>
        <a:solidFill>
          <a:srgbClr val="FFFFFF"/>
        </a:solidFill>
      </xdr:grpSpPr>
      <xdr:pic>
        <xdr:nvPicPr>
          <xdr:cNvPr id="5" name="Immagine 14"/>
          <xdr:cNvPicPr preferRelativeResize="1">
            <a:picLocks noChangeAspect="1"/>
          </xdr:cNvPicPr>
        </xdr:nvPicPr>
        <xdr:blipFill>
          <a:blip r:embed="rId3"/>
          <a:stretch>
            <a:fillRect/>
          </a:stretch>
        </xdr:blipFill>
        <xdr:spPr>
          <a:xfrm>
            <a:off x="9043147" y="7104530"/>
            <a:ext cx="6913470" cy="1676092"/>
          </a:xfrm>
          <a:prstGeom prst="rect">
            <a:avLst/>
          </a:prstGeom>
          <a:noFill/>
          <a:ln w="9525" cmpd="sng">
            <a:noFill/>
          </a:ln>
        </xdr:spPr>
      </xdr:pic>
      <xdr:pic>
        <xdr:nvPicPr>
          <xdr:cNvPr id="6" name="Immagine 15"/>
          <xdr:cNvPicPr preferRelativeResize="1">
            <a:picLocks noChangeAspect="1"/>
          </xdr:cNvPicPr>
        </xdr:nvPicPr>
        <xdr:blipFill>
          <a:blip r:embed="rId4"/>
          <a:stretch>
            <a:fillRect/>
          </a:stretch>
        </xdr:blipFill>
        <xdr:spPr>
          <a:xfrm>
            <a:off x="9043147" y="8729145"/>
            <a:ext cx="6913470" cy="11208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L53"/>
  <sheetViews>
    <sheetView showGridLines="0" tabSelected="1" zoomScalePageLayoutView="0" workbookViewId="0" topLeftCell="A1">
      <selection activeCell="C15" sqref="C15"/>
    </sheetView>
  </sheetViews>
  <sheetFormatPr defaultColWidth="9.140625" defaultRowHeight="12.75"/>
  <cols>
    <col min="1" max="1" width="6.421875" style="1" customWidth="1"/>
    <col min="2" max="2" width="14.140625" style="1" customWidth="1"/>
    <col min="3" max="3" width="14.8515625" style="1" customWidth="1"/>
    <col min="4" max="4" width="14.421875" style="1" customWidth="1"/>
    <col min="5" max="5" width="26.28125" style="1" customWidth="1"/>
    <col min="6" max="6" width="8.00390625" style="1" customWidth="1"/>
    <col min="7" max="16384" width="9.140625" style="1" customWidth="1"/>
  </cols>
  <sheetData>
    <row r="1" spans="1:6" ht="14.25" thickBot="1">
      <c r="A1" s="3"/>
      <c r="B1" s="4"/>
      <c r="C1" s="4"/>
      <c r="D1" s="4"/>
      <c r="E1" s="4"/>
      <c r="F1" s="5"/>
    </row>
    <row r="2" spans="1:12" ht="14.25" customHeight="1" thickBot="1">
      <c r="A2" s="88" t="s">
        <v>0</v>
      </c>
      <c r="B2" s="89"/>
      <c r="C2" s="89"/>
      <c r="D2" s="89"/>
      <c r="E2" s="89"/>
      <c r="F2" s="90"/>
      <c r="H2" s="15"/>
      <c r="I2" s="15"/>
      <c r="J2" s="15"/>
      <c r="K2" s="15"/>
      <c r="L2" s="15"/>
    </row>
    <row r="3" spans="1:12" ht="13.5">
      <c r="A3" s="91" t="s">
        <v>44</v>
      </c>
      <c r="B3" s="92"/>
      <c r="C3" s="92"/>
      <c r="D3" s="92"/>
      <c r="E3" s="92"/>
      <c r="F3" s="93"/>
      <c r="H3" s="15"/>
      <c r="I3" s="15"/>
      <c r="J3" s="15"/>
      <c r="K3" s="15"/>
      <c r="L3" s="15"/>
    </row>
    <row r="4" spans="1:12" ht="13.5">
      <c r="A4" s="97" t="s">
        <v>77</v>
      </c>
      <c r="B4" s="98"/>
      <c r="C4" s="98"/>
      <c r="D4" s="98"/>
      <c r="E4" s="98"/>
      <c r="F4" s="99"/>
      <c r="H4" s="15"/>
      <c r="I4" s="15"/>
      <c r="J4" s="15"/>
      <c r="K4" s="15"/>
      <c r="L4" s="15"/>
    </row>
    <row r="5" spans="1:12" ht="13.5" customHeight="1">
      <c r="A5" s="97"/>
      <c r="B5" s="98"/>
      <c r="C5" s="98"/>
      <c r="D5" s="98"/>
      <c r="E5" s="98"/>
      <c r="F5" s="99"/>
      <c r="H5" s="15"/>
      <c r="I5" s="15"/>
      <c r="J5" s="15"/>
      <c r="K5" s="15"/>
      <c r="L5" s="15"/>
    </row>
    <row r="6" spans="1:12" ht="13.5" customHeight="1">
      <c r="A6" s="97"/>
      <c r="B6" s="98"/>
      <c r="C6" s="98"/>
      <c r="D6" s="98"/>
      <c r="E6" s="98"/>
      <c r="F6" s="99"/>
      <c r="H6" s="15"/>
      <c r="I6" s="15"/>
      <c r="J6" s="15"/>
      <c r="K6" s="15"/>
      <c r="L6" s="15"/>
    </row>
    <row r="7" spans="1:12" ht="13.5">
      <c r="A7" s="13"/>
      <c r="B7" s="14"/>
      <c r="C7" s="14"/>
      <c r="D7" s="14"/>
      <c r="E7" s="14"/>
      <c r="F7" s="12"/>
      <c r="H7" s="15"/>
      <c r="I7" s="15"/>
      <c r="J7" s="15"/>
      <c r="K7" s="15"/>
      <c r="L7" s="15"/>
    </row>
    <row r="8" spans="1:12" ht="13.5">
      <c r="A8" s="13"/>
      <c r="B8" s="14"/>
      <c r="C8" s="14"/>
      <c r="D8" s="14"/>
      <c r="E8" s="14"/>
      <c r="F8" s="12"/>
      <c r="H8" s="15"/>
      <c r="I8" s="15"/>
      <c r="J8" s="15"/>
      <c r="K8" s="15"/>
      <c r="L8" s="15"/>
    </row>
    <row r="9" spans="1:12" ht="13.5">
      <c r="A9" s="6"/>
      <c r="B9" s="2"/>
      <c r="C9" s="2"/>
      <c r="D9" s="2"/>
      <c r="E9" s="2"/>
      <c r="F9" s="7"/>
      <c r="H9" s="15"/>
      <c r="I9" s="15"/>
      <c r="J9" s="15"/>
      <c r="K9" s="15"/>
      <c r="L9" s="15"/>
    </row>
    <row r="10" spans="1:12" ht="13.5">
      <c r="A10" s="6"/>
      <c r="B10" s="2"/>
      <c r="C10" s="2"/>
      <c r="D10" s="2"/>
      <c r="E10" s="2"/>
      <c r="F10" s="7"/>
      <c r="H10" s="15"/>
      <c r="I10" s="15"/>
      <c r="J10" s="15"/>
      <c r="K10" s="15"/>
      <c r="L10" s="15"/>
    </row>
    <row r="11" spans="1:12" ht="14.25" thickBot="1">
      <c r="A11" s="62"/>
      <c r="B11" s="63"/>
      <c r="C11" s="63"/>
      <c r="D11" s="63"/>
      <c r="E11" s="63"/>
      <c r="F11" s="64"/>
      <c r="H11" s="15"/>
      <c r="I11" s="15"/>
      <c r="J11" s="15"/>
      <c r="K11" s="15"/>
      <c r="L11" s="15"/>
    </row>
    <row r="12" spans="1:12" ht="16.5" thickBot="1">
      <c r="A12" s="62"/>
      <c r="B12" s="94" t="s">
        <v>21</v>
      </c>
      <c r="C12" s="95"/>
      <c r="D12" s="95"/>
      <c r="E12" s="96"/>
      <c r="F12" s="64"/>
      <c r="H12" s="15"/>
      <c r="I12" s="15"/>
      <c r="J12" s="15"/>
      <c r="K12" s="15"/>
      <c r="L12" s="15"/>
    </row>
    <row r="13" spans="1:12" ht="15.75">
      <c r="A13" s="62"/>
      <c r="B13" s="65" t="s">
        <v>1</v>
      </c>
      <c r="C13" s="87" t="s">
        <v>2</v>
      </c>
      <c r="D13" s="87"/>
      <c r="E13" s="65" t="s">
        <v>3</v>
      </c>
      <c r="F13" s="66"/>
      <c r="H13" s="15"/>
      <c r="I13" s="15"/>
      <c r="J13" s="15"/>
      <c r="K13" s="15"/>
      <c r="L13" s="15"/>
    </row>
    <row r="14" spans="1:12" ht="15.75">
      <c r="A14" s="62"/>
      <c r="B14" s="67" t="s">
        <v>43</v>
      </c>
      <c r="C14" s="68" t="s">
        <v>48</v>
      </c>
      <c r="D14" s="68" t="s">
        <v>49</v>
      </c>
      <c r="E14" s="67"/>
      <c r="F14" s="64"/>
      <c r="H14" s="15"/>
      <c r="I14" s="15"/>
      <c r="J14" s="15"/>
      <c r="K14" s="15"/>
      <c r="L14" s="15"/>
    </row>
    <row r="15" spans="1:12" ht="15.75">
      <c r="A15" s="62"/>
      <c r="B15" s="69" t="s">
        <v>22</v>
      </c>
      <c r="C15" s="17">
        <v>35</v>
      </c>
      <c r="D15" s="17">
        <v>35.3</v>
      </c>
      <c r="E15" s="70">
        <f>(C15+D15)/2</f>
        <v>35.15</v>
      </c>
      <c r="F15" s="64"/>
      <c r="H15" s="15"/>
      <c r="I15" s="15"/>
      <c r="J15" s="15"/>
      <c r="K15" s="15"/>
      <c r="L15" s="15"/>
    </row>
    <row r="16" spans="1:12" ht="15.75">
      <c r="A16" s="62"/>
      <c r="B16" s="69" t="s">
        <v>23</v>
      </c>
      <c r="C16" s="17">
        <v>39.4</v>
      </c>
      <c r="D16" s="17">
        <v>41.5</v>
      </c>
      <c r="E16" s="70">
        <f>(C16+D16)/2</f>
        <v>40.45</v>
      </c>
      <c r="F16" s="64"/>
      <c r="H16" s="15"/>
      <c r="I16" s="15"/>
      <c r="J16" s="15"/>
      <c r="K16" s="15"/>
      <c r="L16" s="15"/>
    </row>
    <row r="17" spans="1:12" ht="15.75">
      <c r="A17" s="62"/>
      <c r="B17" s="69" t="s">
        <v>24</v>
      </c>
      <c r="C17" s="17">
        <v>28.8</v>
      </c>
      <c r="D17" s="17">
        <v>28.3</v>
      </c>
      <c r="E17" s="70">
        <f>(C17+D17)/2</f>
        <v>28.55</v>
      </c>
      <c r="F17" s="64"/>
      <c r="H17" s="15"/>
      <c r="I17" s="15"/>
      <c r="J17" s="15"/>
      <c r="K17" s="15"/>
      <c r="L17" s="15"/>
    </row>
    <row r="18" spans="1:12" ht="16.5" thickBot="1">
      <c r="A18" s="62"/>
      <c r="B18" s="71"/>
      <c r="C18" s="72"/>
      <c r="D18" s="72"/>
      <c r="E18" s="72"/>
      <c r="F18" s="64"/>
      <c r="H18" s="15"/>
      <c r="I18" s="15"/>
      <c r="J18" s="15"/>
      <c r="K18" s="15"/>
      <c r="L18" s="15"/>
    </row>
    <row r="19" spans="1:12" ht="14.25" thickBot="1">
      <c r="A19" s="62"/>
      <c r="B19" s="102" t="s">
        <v>50</v>
      </c>
      <c r="C19" s="103"/>
      <c r="D19" s="103"/>
      <c r="E19" s="104"/>
      <c r="F19" s="64"/>
      <c r="H19" s="15"/>
      <c r="I19" s="15"/>
      <c r="J19" s="15"/>
      <c r="K19" s="15"/>
      <c r="L19" s="15"/>
    </row>
    <row r="20" spans="1:12" ht="9" customHeight="1">
      <c r="A20" s="62"/>
      <c r="B20" s="63"/>
      <c r="C20" s="63"/>
      <c r="D20" s="63"/>
      <c r="E20" s="63"/>
      <c r="F20" s="64"/>
      <c r="H20" s="15"/>
      <c r="I20" s="15"/>
      <c r="J20" s="15"/>
      <c r="K20" s="15"/>
      <c r="L20" s="15"/>
    </row>
    <row r="21" spans="1:12" ht="13.5">
      <c r="A21" s="62"/>
      <c r="B21" s="73"/>
      <c r="C21" s="74" t="s">
        <v>20</v>
      </c>
      <c r="D21" s="75">
        <f>D27</f>
        <v>34.71666666666667</v>
      </c>
      <c r="E21" s="73" t="s">
        <v>5</v>
      </c>
      <c r="F21" s="64"/>
      <c r="H21" s="15"/>
      <c r="I21" s="15"/>
      <c r="J21" s="15"/>
      <c r="K21" s="15"/>
      <c r="L21" s="15"/>
    </row>
    <row r="22" spans="1:12" ht="13.5">
      <c r="A22" s="62"/>
      <c r="B22" s="73"/>
      <c r="C22" s="74" t="s">
        <v>45</v>
      </c>
      <c r="D22" s="76">
        <f>D24</f>
        <v>28.55</v>
      </c>
      <c r="E22" s="73" t="s">
        <v>5</v>
      </c>
      <c r="F22" s="64"/>
      <c r="H22" s="15"/>
      <c r="I22" s="15"/>
      <c r="J22" s="15"/>
      <c r="K22" s="15"/>
      <c r="L22" s="15"/>
    </row>
    <row r="23" spans="1:12" ht="14.25" thickBot="1">
      <c r="A23" s="62"/>
      <c r="B23" s="77"/>
      <c r="C23" s="77"/>
      <c r="D23" s="77"/>
      <c r="E23" s="63"/>
      <c r="F23" s="64"/>
      <c r="H23" s="15"/>
      <c r="I23" s="15"/>
      <c r="J23" s="15"/>
      <c r="K23" s="15"/>
      <c r="L23" s="15"/>
    </row>
    <row r="24" spans="1:12" ht="14.25" hidden="1" thickBot="1">
      <c r="A24" s="62"/>
      <c r="B24" s="63"/>
      <c r="C24" s="76" t="s">
        <v>4</v>
      </c>
      <c r="D24" s="76">
        <f>MIN(E15:E17)</f>
        <v>28.55</v>
      </c>
      <c r="E24" s="78" t="s">
        <v>5</v>
      </c>
      <c r="F24" s="64"/>
      <c r="H24" s="15"/>
      <c r="I24" s="15"/>
      <c r="J24" s="15"/>
      <c r="K24" s="15"/>
      <c r="L24" s="15"/>
    </row>
    <row r="25" spans="1:12" ht="14.25" hidden="1" thickBot="1">
      <c r="A25" s="62"/>
      <c r="B25" s="63"/>
      <c r="C25" s="76" t="s">
        <v>7</v>
      </c>
      <c r="D25" s="76">
        <f>SMALL(E15:E17,2)</f>
        <v>35.15</v>
      </c>
      <c r="E25" s="79" t="s">
        <v>5</v>
      </c>
      <c r="F25" s="64"/>
      <c r="H25" s="15"/>
      <c r="I25" s="15"/>
      <c r="J25" s="15"/>
      <c r="K25" s="15"/>
      <c r="L25" s="15"/>
    </row>
    <row r="26" spans="1:12" ht="14.25" hidden="1" thickBot="1">
      <c r="A26" s="62"/>
      <c r="B26" s="63"/>
      <c r="C26" s="76" t="s">
        <v>6</v>
      </c>
      <c r="D26" s="76">
        <f>MAX(E15:E17)</f>
        <v>40.45</v>
      </c>
      <c r="E26" s="78" t="s">
        <v>5</v>
      </c>
      <c r="F26" s="64"/>
      <c r="H26" s="15"/>
      <c r="I26" s="15"/>
      <c r="J26" s="15"/>
      <c r="K26" s="15"/>
      <c r="L26" s="15"/>
    </row>
    <row r="27" spans="1:12" ht="14.25" hidden="1" thickBot="1">
      <c r="A27" s="62"/>
      <c r="B27" s="63"/>
      <c r="C27" s="76" t="s">
        <v>10</v>
      </c>
      <c r="D27" s="75">
        <f>(D24+D25+D26)/3</f>
        <v>34.71666666666667</v>
      </c>
      <c r="E27" s="78" t="s">
        <v>5</v>
      </c>
      <c r="F27" s="64"/>
      <c r="H27" s="15"/>
      <c r="I27" s="15"/>
      <c r="J27" s="15"/>
      <c r="K27" s="15"/>
      <c r="L27" s="15"/>
    </row>
    <row r="28" spans="1:6" ht="14.25" thickBot="1">
      <c r="A28" s="62"/>
      <c r="B28" s="102" t="s">
        <v>8</v>
      </c>
      <c r="C28" s="103"/>
      <c r="D28" s="103"/>
      <c r="E28" s="104"/>
      <c r="F28" s="64"/>
    </row>
    <row r="29" spans="1:6" ht="13.5">
      <c r="A29" s="62"/>
      <c r="B29" s="107" t="s">
        <v>9</v>
      </c>
      <c r="C29" s="108"/>
      <c r="D29" s="18">
        <v>30</v>
      </c>
      <c r="E29" s="80" t="s">
        <v>5</v>
      </c>
      <c r="F29" s="64"/>
    </row>
    <row r="30" spans="1:9" ht="14.25" thickBot="1">
      <c r="A30" s="62"/>
      <c r="B30" s="63"/>
      <c r="C30" s="63"/>
      <c r="D30" s="63"/>
      <c r="E30" s="63"/>
      <c r="F30" s="64"/>
      <c r="G30" s="8"/>
      <c r="H30" s="8"/>
      <c r="I30" s="8"/>
    </row>
    <row r="31" spans="1:7" ht="14.25" thickBot="1">
      <c r="A31" s="62"/>
      <c r="B31" s="102" t="s">
        <v>47</v>
      </c>
      <c r="C31" s="103"/>
      <c r="D31" s="103"/>
      <c r="E31" s="104"/>
      <c r="F31" s="64"/>
      <c r="G31" s="8"/>
    </row>
    <row r="32" spans="1:7" ht="13.5">
      <c r="A32" s="62"/>
      <c r="B32" s="105" t="s">
        <v>19</v>
      </c>
      <c r="C32" s="105"/>
      <c r="D32" s="81">
        <f>D29+3.5</f>
        <v>33.5</v>
      </c>
      <c r="E32" s="80" t="s">
        <v>5</v>
      </c>
      <c r="F32" s="64"/>
      <c r="G32" s="8"/>
    </row>
    <row r="33" spans="1:9" ht="13.5">
      <c r="A33" s="62"/>
      <c r="B33" s="106" t="s">
        <v>46</v>
      </c>
      <c r="C33" s="106"/>
      <c r="D33" s="76">
        <f>D29-3.5</f>
        <v>26.5</v>
      </c>
      <c r="E33" s="73" t="s">
        <v>5</v>
      </c>
      <c r="F33" s="64"/>
      <c r="G33" s="8"/>
      <c r="H33" s="8"/>
      <c r="I33" s="8"/>
    </row>
    <row r="34" spans="1:6" ht="14.25" thickBot="1">
      <c r="A34" s="62"/>
      <c r="B34" s="63"/>
      <c r="C34" s="63"/>
      <c r="D34" s="63"/>
      <c r="E34" s="63"/>
      <c r="F34" s="64"/>
    </row>
    <row r="35" spans="1:6" ht="14.25" thickBot="1">
      <c r="A35" s="62"/>
      <c r="B35" s="102" t="s">
        <v>51</v>
      </c>
      <c r="C35" s="103"/>
      <c r="D35" s="103"/>
      <c r="E35" s="104"/>
      <c r="F35" s="64"/>
    </row>
    <row r="36" spans="1:6" ht="12.75" customHeight="1">
      <c r="A36" s="62"/>
      <c r="B36" s="82" t="str">
        <f>"Rm"&amp;"="&amp;ROUND(D21,2)</f>
        <v>Rm=34.72</v>
      </c>
      <c r="C36" s="82" t="str">
        <f>IF(D21&gt;D32,"&gt; Rm lim ="&amp;ROUND(D32,2),"&lt; Rm lim ="&amp;ROUND(D32,2))</f>
        <v>&gt; Rm lim =33.5</v>
      </c>
      <c r="D36" s="100" t="str">
        <f>IF(D21&gt;D32,"Verificato","Non Verificato")</f>
        <v>Verificato</v>
      </c>
      <c r="E36" s="101"/>
      <c r="F36" s="64"/>
    </row>
    <row r="37" spans="1:6" ht="13.5">
      <c r="A37" s="62"/>
      <c r="B37" s="82" t="str">
        <f>"R1"&amp;"="&amp;ROUND(D22,2)</f>
        <v>R1=28.55</v>
      </c>
      <c r="C37" s="82" t="str">
        <f>IF(D22&gt;D33,"&gt; R1 lim ="&amp;ROUND(D33,2),"&lt; R1 lim ="&amp;ROUND(D33,2))</f>
        <v>&gt; R1 lim =26.5</v>
      </c>
      <c r="D37" s="100" t="str">
        <f>IF(D22&gt;D33,"Verificato","Non Verificato")</f>
        <v>Verificato</v>
      </c>
      <c r="E37" s="101"/>
      <c r="F37" s="64"/>
    </row>
    <row r="38" spans="1:6" ht="13.5">
      <c r="A38" s="62"/>
      <c r="B38" s="63"/>
      <c r="C38" s="63"/>
      <c r="D38" s="63"/>
      <c r="E38" s="63"/>
      <c r="F38" s="64"/>
    </row>
    <row r="39" spans="1:6" ht="13.5">
      <c r="A39" s="62"/>
      <c r="B39" s="63"/>
      <c r="C39" s="63"/>
      <c r="D39" s="63"/>
      <c r="E39" s="63"/>
      <c r="F39" s="64"/>
    </row>
    <row r="40" spans="1:6" ht="13.5">
      <c r="A40" s="62"/>
      <c r="B40" s="63"/>
      <c r="C40" s="63"/>
      <c r="D40" s="63"/>
      <c r="E40" s="63"/>
      <c r="F40" s="64"/>
    </row>
    <row r="41" spans="1:6" ht="13.5">
      <c r="A41" s="62"/>
      <c r="B41" s="63"/>
      <c r="C41" s="63"/>
      <c r="D41" s="63"/>
      <c r="E41" s="63"/>
      <c r="F41" s="64"/>
    </row>
    <row r="42" spans="1:6" ht="13.5">
      <c r="A42" s="62"/>
      <c r="B42" s="63"/>
      <c r="C42" s="63"/>
      <c r="D42" s="63"/>
      <c r="E42" s="63"/>
      <c r="F42" s="64"/>
    </row>
    <row r="43" spans="1:6" ht="13.5">
      <c r="A43" s="62"/>
      <c r="B43" s="63"/>
      <c r="C43" s="63"/>
      <c r="D43" s="63"/>
      <c r="E43" s="63"/>
      <c r="F43" s="64"/>
    </row>
    <row r="44" spans="1:6" ht="14.25" thickBot="1">
      <c r="A44" s="83"/>
      <c r="B44" s="84"/>
      <c r="C44" s="84"/>
      <c r="D44" s="84"/>
      <c r="E44" s="84"/>
      <c r="F44" s="85"/>
    </row>
    <row r="45" spans="1:6" ht="13.5">
      <c r="A45" s="6"/>
      <c r="B45" s="2"/>
      <c r="C45" s="2"/>
      <c r="D45" s="2"/>
      <c r="E45" s="2"/>
      <c r="F45" s="2"/>
    </row>
    <row r="46" spans="1:6" ht="13.5">
      <c r="A46" s="6"/>
      <c r="B46" s="2"/>
      <c r="C46" s="2"/>
      <c r="D46" s="2"/>
      <c r="E46" s="2"/>
      <c r="F46" s="2"/>
    </row>
    <row r="47" spans="1:6" ht="13.5">
      <c r="A47" s="6"/>
      <c r="B47" s="2"/>
      <c r="C47" s="2"/>
      <c r="D47" s="2"/>
      <c r="E47" s="2"/>
      <c r="F47" s="2"/>
    </row>
    <row r="48" spans="1:6" ht="13.5">
      <c r="A48" s="2"/>
      <c r="B48" s="2"/>
      <c r="C48" s="2"/>
      <c r="D48" s="2"/>
      <c r="E48" s="2"/>
      <c r="F48" s="2"/>
    </row>
    <row r="49" spans="1:6" ht="13.5">
      <c r="A49" s="2"/>
      <c r="B49" s="2"/>
      <c r="C49" s="2"/>
      <c r="D49" s="2"/>
      <c r="E49" s="2"/>
      <c r="F49" s="2"/>
    </row>
    <row r="50" spans="1:6" ht="13.5">
      <c r="A50" s="2"/>
      <c r="B50" s="2"/>
      <c r="C50" s="2"/>
      <c r="D50" s="2"/>
      <c r="E50" s="2"/>
      <c r="F50" s="2"/>
    </row>
    <row r="51" spans="1:6" ht="13.5">
      <c r="A51" s="2"/>
      <c r="B51" s="2"/>
      <c r="C51" s="2"/>
      <c r="D51" s="2"/>
      <c r="E51" s="2"/>
      <c r="F51" s="2"/>
    </row>
    <row r="52" spans="1:6" ht="13.5">
      <c r="A52" s="2"/>
      <c r="B52" s="2"/>
      <c r="C52" s="2"/>
      <c r="D52" s="2"/>
      <c r="E52" s="2"/>
      <c r="F52" s="2"/>
    </row>
    <row r="53" spans="1:6" ht="13.5">
      <c r="A53" s="2"/>
      <c r="B53" s="2"/>
      <c r="C53" s="2"/>
      <c r="D53" s="2"/>
      <c r="E53" s="2"/>
      <c r="F53" s="2"/>
    </row>
  </sheetData>
  <sheetProtection sheet="1" objects="1" scenarios="1" selectLockedCells="1"/>
  <mergeCells count="14">
    <mergeCell ref="D37:E37"/>
    <mergeCell ref="B35:E35"/>
    <mergeCell ref="B32:C32"/>
    <mergeCell ref="B33:C33"/>
    <mergeCell ref="B19:E19"/>
    <mergeCell ref="B28:E28"/>
    <mergeCell ref="B31:E31"/>
    <mergeCell ref="B29:C29"/>
    <mergeCell ref="C13:D13"/>
    <mergeCell ref="A2:F2"/>
    <mergeCell ref="A3:F3"/>
    <mergeCell ref="B12:E12"/>
    <mergeCell ref="A4:F6"/>
    <mergeCell ref="D36:E36"/>
  </mergeCells>
  <printOptions/>
  <pageMargins left="0.7874015748031497" right="0.7874015748031497" top="0.984251968503937" bottom="0.984251968503937" header="0.5118110236220472" footer="0.5118110236220472"/>
  <pageSetup fitToHeight="1" fitToWidth="1" horizontalDpi="360" verticalDpi="36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Foglio4">
    <pageSetUpPr fitToPage="1"/>
  </sheetPr>
  <dimension ref="A1:T70"/>
  <sheetViews>
    <sheetView showGridLines="0" zoomScale="85" zoomScaleNormal="85" zoomScalePageLayoutView="0" workbookViewId="0" topLeftCell="A1">
      <selection activeCell="A5" sqref="A5:K7"/>
    </sheetView>
  </sheetViews>
  <sheetFormatPr defaultColWidth="9.140625" defaultRowHeight="12.75"/>
  <cols>
    <col min="1" max="1" width="9.140625" style="1" customWidth="1"/>
    <col min="2" max="2" width="15.00390625" style="1" customWidth="1"/>
    <col min="3" max="3" width="11.7109375" style="1" customWidth="1"/>
    <col min="4" max="4" width="12.8515625" style="1" customWidth="1"/>
    <col min="5" max="7" width="12.7109375" style="1" customWidth="1"/>
    <col min="8" max="8" width="14.421875" style="1" customWidth="1"/>
    <col min="9" max="9" width="12.7109375" style="1" customWidth="1"/>
    <col min="10" max="10" width="9.140625" style="1" customWidth="1"/>
    <col min="11" max="11" width="10.140625" style="1" customWidth="1"/>
    <col min="12" max="12" width="9.140625" style="1" customWidth="1"/>
    <col min="13" max="17" width="9.140625" style="1" hidden="1" customWidth="1"/>
    <col min="18" max="16384" width="9.140625" style="1" customWidth="1"/>
  </cols>
  <sheetData>
    <row r="1" spans="1:11" ht="13.5">
      <c r="A1" s="25"/>
      <c r="B1" s="26"/>
      <c r="C1" s="26"/>
      <c r="D1" s="26"/>
      <c r="E1" s="26"/>
      <c r="F1" s="26"/>
      <c r="G1" s="26"/>
      <c r="H1" s="26"/>
      <c r="I1" s="26"/>
      <c r="J1" s="26"/>
      <c r="K1" s="27"/>
    </row>
    <row r="2" spans="1:20" ht="14.25" thickBot="1">
      <c r="A2" s="28"/>
      <c r="B2" s="2"/>
      <c r="C2" s="2"/>
      <c r="D2" s="2"/>
      <c r="E2" s="2"/>
      <c r="F2" s="2"/>
      <c r="G2" s="2"/>
      <c r="H2" s="2"/>
      <c r="I2" s="2"/>
      <c r="J2" s="2"/>
      <c r="K2" s="29"/>
      <c r="M2" s="19"/>
      <c r="N2" s="19"/>
      <c r="O2" s="19"/>
      <c r="P2" s="19"/>
      <c r="Q2" s="19"/>
      <c r="R2" s="19"/>
      <c r="S2" s="19"/>
      <c r="T2" s="19"/>
    </row>
    <row r="3" spans="1:20" ht="14.25" thickBot="1">
      <c r="A3" s="132" t="s">
        <v>11</v>
      </c>
      <c r="B3" s="133"/>
      <c r="C3" s="133"/>
      <c r="D3" s="133"/>
      <c r="E3" s="133"/>
      <c r="F3" s="133"/>
      <c r="G3" s="133"/>
      <c r="H3" s="133"/>
      <c r="I3" s="133"/>
      <c r="J3" s="133"/>
      <c r="K3" s="134"/>
      <c r="M3" s="19"/>
      <c r="N3" s="19"/>
      <c r="O3" s="19"/>
      <c r="P3" s="19"/>
      <c r="Q3" s="19"/>
      <c r="R3" s="19"/>
      <c r="S3" s="19"/>
      <c r="T3" s="19"/>
    </row>
    <row r="4" spans="1:20" ht="13.5">
      <c r="A4" s="135" t="s">
        <v>56</v>
      </c>
      <c r="B4" s="136"/>
      <c r="C4" s="136"/>
      <c r="D4" s="136"/>
      <c r="E4" s="136"/>
      <c r="F4" s="136"/>
      <c r="G4" s="136"/>
      <c r="H4" s="136"/>
      <c r="I4" s="136"/>
      <c r="J4" s="136"/>
      <c r="K4" s="137"/>
      <c r="M4" s="19"/>
      <c r="N4" s="19"/>
      <c r="O4" s="19"/>
      <c r="P4" s="19"/>
      <c r="Q4" s="19"/>
      <c r="R4" s="19"/>
      <c r="S4" s="19"/>
      <c r="T4" s="19"/>
    </row>
    <row r="5" spans="1:20" ht="13.5" customHeight="1">
      <c r="A5" s="140" t="s">
        <v>77</v>
      </c>
      <c r="B5" s="141"/>
      <c r="C5" s="141"/>
      <c r="D5" s="141"/>
      <c r="E5" s="141"/>
      <c r="F5" s="141"/>
      <c r="G5" s="141"/>
      <c r="H5" s="141"/>
      <c r="I5" s="141"/>
      <c r="J5" s="141"/>
      <c r="K5" s="142"/>
      <c r="M5" s="19"/>
      <c r="N5" s="19"/>
      <c r="O5" s="19"/>
      <c r="P5" s="19"/>
      <c r="Q5" s="19"/>
      <c r="R5" s="19"/>
      <c r="S5" s="19"/>
      <c r="T5" s="19"/>
    </row>
    <row r="6" spans="1:20" ht="13.5">
      <c r="A6" s="140"/>
      <c r="B6" s="141"/>
      <c r="C6" s="141"/>
      <c r="D6" s="141"/>
      <c r="E6" s="141"/>
      <c r="F6" s="141"/>
      <c r="G6" s="141"/>
      <c r="H6" s="141"/>
      <c r="I6" s="141"/>
      <c r="J6" s="141"/>
      <c r="K6" s="142"/>
      <c r="M6" s="19"/>
      <c r="N6" s="19"/>
      <c r="O6" s="19"/>
      <c r="P6" s="19"/>
      <c r="Q6" s="19"/>
      <c r="R6" s="19"/>
      <c r="S6" s="19"/>
      <c r="T6" s="19"/>
    </row>
    <row r="7" spans="1:20" ht="13.5" customHeight="1">
      <c r="A7" s="140"/>
      <c r="B7" s="141"/>
      <c r="C7" s="141"/>
      <c r="D7" s="141"/>
      <c r="E7" s="141"/>
      <c r="F7" s="141"/>
      <c r="G7" s="141"/>
      <c r="H7" s="141"/>
      <c r="I7" s="141"/>
      <c r="J7" s="141"/>
      <c r="K7" s="142"/>
      <c r="M7" s="19"/>
      <c r="N7" s="19"/>
      <c r="O7" s="19"/>
      <c r="P7" s="19"/>
      <c r="Q7" s="19"/>
      <c r="R7" s="19"/>
      <c r="S7" s="19"/>
      <c r="T7" s="19"/>
    </row>
    <row r="8" spans="1:20" ht="13.5">
      <c r="A8" s="30"/>
      <c r="B8" s="14"/>
      <c r="C8" s="14"/>
      <c r="D8" s="14"/>
      <c r="E8" s="14"/>
      <c r="F8" s="14"/>
      <c r="G8" s="14"/>
      <c r="H8" s="14"/>
      <c r="I8" s="14"/>
      <c r="J8" s="14"/>
      <c r="K8" s="31"/>
      <c r="M8" s="19"/>
      <c r="N8" s="19"/>
      <c r="O8" s="19"/>
      <c r="P8" s="19"/>
      <c r="Q8" s="19"/>
      <c r="R8" s="19"/>
      <c r="S8" s="19"/>
      <c r="T8" s="19"/>
    </row>
    <row r="9" spans="1:20" ht="13.5">
      <c r="A9" s="30"/>
      <c r="B9" s="14"/>
      <c r="C9" s="14"/>
      <c r="D9" s="14"/>
      <c r="E9" s="14"/>
      <c r="F9" s="14"/>
      <c r="G9" s="14"/>
      <c r="H9" s="14"/>
      <c r="I9" s="14"/>
      <c r="J9" s="14"/>
      <c r="K9" s="31"/>
      <c r="M9" s="19"/>
      <c r="N9" s="19"/>
      <c r="O9" s="19"/>
      <c r="P9" s="19"/>
      <c r="Q9" s="19"/>
      <c r="R9" s="19"/>
      <c r="S9" s="19"/>
      <c r="T9" s="19"/>
    </row>
    <row r="10" spans="1:20" ht="13.5">
      <c r="A10" s="28"/>
      <c r="B10" s="2"/>
      <c r="C10" s="2"/>
      <c r="D10" s="2"/>
      <c r="E10" s="2"/>
      <c r="F10" s="2"/>
      <c r="G10" s="2"/>
      <c r="H10" s="2"/>
      <c r="I10" s="2"/>
      <c r="J10" s="2"/>
      <c r="K10" s="29"/>
      <c r="L10" s="9"/>
      <c r="M10" s="19"/>
      <c r="N10" s="19"/>
      <c r="O10" s="19"/>
      <c r="P10" s="19"/>
      <c r="Q10" s="19"/>
      <c r="R10" s="19"/>
      <c r="S10" s="19"/>
      <c r="T10" s="19"/>
    </row>
    <row r="11" spans="1:20" ht="13.5">
      <c r="A11" s="28"/>
      <c r="B11" s="2"/>
      <c r="C11" s="2"/>
      <c r="D11" s="2"/>
      <c r="E11" s="2"/>
      <c r="F11" s="2"/>
      <c r="G11" s="2"/>
      <c r="H11" s="2"/>
      <c r="I11" s="2"/>
      <c r="J11" s="2"/>
      <c r="K11" s="29"/>
      <c r="L11" s="9"/>
      <c r="M11" s="34"/>
      <c r="N11" s="34"/>
      <c r="O11" s="34"/>
      <c r="P11" s="34"/>
      <c r="Q11" s="34"/>
      <c r="R11" s="19"/>
      <c r="S11" s="19"/>
      <c r="T11" s="19"/>
    </row>
    <row r="12" spans="1:20" ht="14.25" thickBot="1">
      <c r="A12" s="28"/>
      <c r="B12" s="2"/>
      <c r="C12" s="2"/>
      <c r="D12" s="2"/>
      <c r="E12" s="2"/>
      <c r="F12" s="2"/>
      <c r="G12" s="2"/>
      <c r="H12" s="2"/>
      <c r="I12" s="2"/>
      <c r="J12" s="2"/>
      <c r="K12" s="29"/>
      <c r="L12" s="9"/>
      <c r="M12" s="34"/>
      <c r="N12" s="20">
        <v>2</v>
      </c>
      <c r="O12" s="35" t="s">
        <v>26</v>
      </c>
      <c r="P12" s="35" t="s">
        <v>27</v>
      </c>
      <c r="Q12" s="35" t="s">
        <v>28</v>
      </c>
      <c r="R12" s="19"/>
      <c r="S12" s="19"/>
      <c r="T12" s="19"/>
    </row>
    <row r="13" spans="1:20" ht="14.25" thickBot="1">
      <c r="A13" s="28"/>
      <c r="B13" s="138" t="s">
        <v>25</v>
      </c>
      <c r="C13" s="133"/>
      <c r="D13" s="133"/>
      <c r="E13" s="133"/>
      <c r="F13" s="133"/>
      <c r="G13" s="133"/>
      <c r="H13" s="133"/>
      <c r="I13" s="133"/>
      <c r="J13" s="139"/>
      <c r="K13" s="29"/>
      <c r="L13" s="9"/>
      <c r="M13" s="34">
        <v>1</v>
      </c>
      <c r="N13" s="35" t="s">
        <v>52</v>
      </c>
      <c r="O13" s="35">
        <v>540</v>
      </c>
      <c r="P13" s="35">
        <v>450</v>
      </c>
      <c r="Q13" s="36">
        <v>0.025</v>
      </c>
      <c r="R13" s="19"/>
      <c r="S13" s="19"/>
      <c r="T13" s="19"/>
    </row>
    <row r="14" spans="1:20" ht="25.5" customHeight="1">
      <c r="A14" s="28"/>
      <c r="B14" s="130" t="s">
        <v>15</v>
      </c>
      <c r="C14" s="131"/>
      <c r="D14" s="131"/>
      <c r="E14" s="86"/>
      <c r="F14" s="86"/>
      <c r="G14" s="86"/>
      <c r="H14" s="22"/>
      <c r="I14" s="22"/>
      <c r="J14" s="23"/>
      <c r="K14" s="29"/>
      <c r="L14" s="9"/>
      <c r="M14" s="34">
        <v>2</v>
      </c>
      <c r="N14" s="35" t="s">
        <v>53</v>
      </c>
      <c r="O14" s="35">
        <v>540</v>
      </c>
      <c r="P14" s="35">
        <v>450</v>
      </c>
      <c r="Q14" s="36">
        <v>0.075</v>
      </c>
      <c r="R14" s="19"/>
      <c r="S14" s="19"/>
      <c r="T14" s="19"/>
    </row>
    <row r="15" spans="1:20" ht="13.5" customHeight="1">
      <c r="A15" s="28"/>
      <c r="B15" s="126" t="s">
        <v>54</v>
      </c>
      <c r="C15" s="126"/>
      <c r="D15" s="126"/>
      <c r="E15" s="126"/>
      <c r="F15" s="126"/>
      <c r="G15" s="16">
        <f>VLOOKUP(N12,M13:Q14,4)</f>
        <v>450</v>
      </c>
      <c r="H15" s="127" t="s">
        <v>5</v>
      </c>
      <c r="I15" s="128"/>
      <c r="J15" s="129"/>
      <c r="K15" s="29"/>
      <c r="L15" s="9"/>
      <c r="M15" s="34"/>
      <c r="N15" s="34"/>
      <c r="O15" s="34"/>
      <c r="P15" s="34"/>
      <c r="Q15" s="34"/>
      <c r="R15" s="19"/>
      <c r="S15" s="19"/>
      <c r="T15" s="19"/>
    </row>
    <row r="16" spans="1:20" ht="13.5" customHeight="1">
      <c r="A16" s="28"/>
      <c r="B16" s="126" t="s">
        <v>55</v>
      </c>
      <c r="C16" s="126"/>
      <c r="D16" s="126"/>
      <c r="E16" s="126"/>
      <c r="F16" s="126"/>
      <c r="G16" s="16">
        <f>VLOOKUP(N12,M13:Q14,3)</f>
        <v>540</v>
      </c>
      <c r="H16" s="127" t="s">
        <v>5</v>
      </c>
      <c r="I16" s="128"/>
      <c r="J16" s="129"/>
      <c r="K16" s="29"/>
      <c r="L16" s="9"/>
      <c r="M16" s="34"/>
      <c r="N16" s="35" t="s">
        <v>31</v>
      </c>
      <c r="O16" s="34"/>
      <c r="P16" s="34"/>
      <c r="Q16" s="34"/>
      <c r="R16" s="19"/>
      <c r="S16" s="19"/>
      <c r="T16" s="19"/>
    </row>
    <row r="17" spans="1:20" ht="13.5" customHeight="1">
      <c r="A17" s="28"/>
      <c r="B17" s="126" t="s">
        <v>29</v>
      </c>
      <c r="C17" s="126"/>
      <c r="D17" s="126"/>
      <c r="E17" s="126"/>
      <c r="F17" s="126"/>
      <c r="G17" s="21">
        <f>VLOOKUP(N12,M13:Q14,5)</f>
        <v>0.075</v>
      </c>
      <c r="H17" s="127" t="s">
        <v>5</v>
      </c>
      <c r="I17" s="128"/>
      <c r="J17" s="129"/>
      <c r="K17" s="29"/>
      <c r="L17" s="9"/>
      <c r="M17" s="34"/>
      <c r="N17" s="35" t="s">
        <v>32</v>
      </c>
      <c r="O17" s="34"/>
      <c r="P17" s="34"/>
      <c r="Q17" s="34"/>
      <c r="R17" s="19"/>
      <c r="S17" s="19"/>
      <c r="T17" s="19"/>
    </row>
    <row r="18" spans="1:20" ht="14.25" thickBot="1">
      <c r="A18" s="32"/>
      <c r="B18" s="11"/>
      <c r="C18" s="11"/>
      <c r="D18" s="11"/>
      <c r="E18" s="11"/>
      <c r="F18" s="11"/>
      <c r="G18" s="11"/>
      <c r="H18" s="11"/>
      <c r="I18" s="11"/>
      <c r="J18" s="11"/>
      <c r="K18" s="33"/>
      <c r="L18" s="9"/>
      <c r="M18" s="34"/>
      <c r="N18" s="35" t="s">
        <v>33</v>
      </c>
      <c r="O18" s="34"/>
      <c r="P18" s="34"/>
      <c r="Q18" s="34"/>
      <c r="R18" s="19"/>
      <c r="S18" s="19"/>
      <c r="T18" s="19"/>
    </row>
    <row r="19" spans="1:20" ht="14.25" thickBot="1">
      <c r="A19" s="116" t="s">
        <v>30</v>
      </c>
      <c r="B19" s="117"/>
      <c r="C19" s="117"/>
      <c r="D19" s="117"/>
      <c r="E19" s="117"/>
      <c r="F19" s="117"/>
      <c r="G19" s="117"/>
      <c r="H19" s="117"/>
      <c r="I19" s="117"/>
      <c r="J19" s="117"/>
      <c r="K19" s="118"/>
      <c r="L19" s="9"/>
      <c r="M19" s="34"/>
      <c r="N19" s="35" t="s">
        <v>34</v>
      </c>
      <c r="O19" s="34"/>
      <c r="P19" s="34"/>
      <c r="Q19" s="34"/>
      <c r="R19" s="19"/>
      <c r="S19" s="19"/>
      <c r="T19" s="19"/>
    </row>
    <row r="20" spans="1:20" ht="45">
      <c r="A20" s="39" t="s">
        <v>16</v>
      </c>
      <c r="B20" s="40" t="s">
        <v>14</v>
      </c>
      <c r="C20" s="41"/>
      <c r="D20" s="37" t="s">
        <v>12</v>
      </c>
      <c r="E20" s="37" t="s">
        <v>13</v>
      </c>
      <c r="F20" s="37" t="s">
        <v>66</v>
      </c>
      <c r="G20" s="37" t="s">
        <v>67</v>
      </c>
      <c r="H20" s="37" t="str">
        <f>IF(N12=1,"ft/fy&gt;=1,03","1,13=&lt;fy=&lt;1,37")</f>
        <v>1,13=&lt;fy=&lt;1,37</v>
      </c>
      <c r="I20" s="37" t="str">
        <f>IF(N12=1,"Agt&gt;=2%","Agt&gt;=6%")</f>
        <v>Agt&gt;=6%</v>
      </c>
      <c r="J20" s="37" t="s">
        <v>64</v>
      </c>
      <c r="K20" s="37" t="s">
        <v>65</v>
      </c>
      <c r="L20" s="9"/>
      <c r="M20" s="34"/>
      <c r="N20" s="35" t="s">
        <v>35</v>
      </c>
      <c r="O20" s="34"/>
      <c r="P20" s="34"/>
      <c r="Q20" s="34"/>
      <c r="R20" s="19"/>
      <c r="S20" s="19"/>
      <c r="T20" s="19"/>
    </row>
    <row r="21" spans="1:20" ht="15">
      <c r="A21" s="119" t="s">
        <v>17</v>
      </c>
      <c r="B21" s="42"/>
      <c r="C21" s="43" t="s">
        <v>68</v>
      </c>
      <c r="D21" s="24">
        <v>509.3</v>
      </c>
      <c r="E21" s="24">
        <v>590</v>
      </c>
      <c r="F21" s="24">
        <v>8</v>
      </c>
      <c r="G21" s="38" t="str">
        <f>IF(AND(D21&gt;=425,D21&lt;=572),"Verificato","Non Verificato")</f>
        <v>Verificato</v>
      </c>
      <c r="H21" s="38" t="str">
        <f>IF(AND($N$12=1,(E21/D21)&gt;=1.03),"Verificato",IF(AND($N$12=1,(E21/D21)&lt;1.03),"Non Verificato",IF(AND($N$12=2,(E21/D21)&gt;=1.13,(E21/D21)&lt;=1.37),"Verificato","Non Verificato")))</f>
        <v>Verificato</v>
      </c>
      <c r="I21" s="38" t="str">
        <f>IF(AND($N$12=1,F21&gt;=2),"Verificato",IF(AND($N$12=1,F21&lt;2),"Non Verificato",IF(AND($N$12=2,F21&gt;=6),"Verificato","Non verificato")))</f>
        <v>Verificato</v>
      </c>
      <c r="J21" s="122">
        <f>(D21+D22+D23)/3</f>
        <v>513.0333333333333</v>
      </c>
      <c r="K21" s="122">
        <f>(E21+E22+E23)/3</f>
        <v>593.6999999999999</v>
      </c>
      <c r="L21" s="9"/>
      <c r="M21" s="34"/>
      <c r="N21" s="35" t="s">
        <v>36</v>
      </c>
      <c r="O21" s="34"/>
      <c r="P21" s="34"/>
      <c r="Q21" s="34"/>
      <c r="R21" s="19"/>
      <c r="S21" s="19"/>
      <c r="T21" s="19"/>
    </row>
    <row r="22" spans="1:20" ht="15">
      <c r="A22" s="120"/>
      <c r="B22" s="44"/>
      <c r="C22" s="43" t="s">
        <v>69</v>
      </c>
      <c r="D22" s="24">
        <v>519</v>
      </c>
      <c r="E22" s="24">
        <v>593.1</v>
      </c>
      <c r="F22" s="24">
        <v>8</v>
      </c>
      <c r="G22" s="38" t="str">
        <f>IF(AND(D22&gt;=425,D22&lt;=572),"Verificato","Non Verificato")</f>
        <v>Verificato</v>
      </c>
      <c r="H22" s="38" t="str">
        <f>IF(AND($N$12=1,(E22/D22)&gt;=1.03),"Verificato",IF(AND($N$12=1,(E22/D22)&lt;1.03),"Non Verificato",IF(AND($N$12=2,(E22/D22)&gt;=1.13,(E22/D22)&lt;=1.37),"Verificato","Non Verificato")))</f>
        <v>Verificato</v>
      </c>
      <c r="I22" s="38" t="str">
        <f>IF(AND($N$12=1,F22&gt;=2),"Verificato",IF(AND($N$12=1,F22&lt;2),"Non Verificato",IF(AND($N$12=2,F22&gt;=6),"Verificato","Non verificato")))</f>
        <v>Verificato</v>
      </c>
      <c r="J22" s="122"/>
      <c r="K22" s="122"/>
      <c r="L22" s="9"/>
      <c r="M22" s="34"/>
      <c r="N22" s="35" t="s">
        <v>37</v>
      </c>
      <c r="O22" s="34"/>
      <c r="P22" s="34"/>
      <c r="Q22" s="34"/>
      <c r="R22" s="19"/>
      <c r="S22" s="19"/>
      <c r="T22" s="19"/>
    </row>
    <row r="23" spans="1:20" ht="15">
      <c r="A23" s="121"/>
      <c r="B23" s="42"/>
      <c r="C23" s="43" t="s">
        <v>70</v>
      </c>
      <c r="D23" s="24">
        <v>510.8</v>
      </c>
      <c r="E23" s="24">
        <v>598</v>
      </c>
      <c r="F23" s="24">
        <v>8</v>
      </c>
      <c r="G23" s="38" t="str">
        <f>IF(AND(D23&gt;=425,D23&lt;=572),"Verificato","Non Verificato")</f>
        <v>Verificato</v>
      </c>
      <c r="H23" s="38" t="str">
        <f>IF(AND($N$12=1,(E23/D23)&gt;=1.03),"Verificato",IF(AND($N$12=1,(E23/D23)&lt;1.03),"Non Verificato",IF(AND($N$12=2,(E23/D23)&gt;=1.13,(E23/D23)&lt;=1.37),"Verificato","Non Verificato")))</f>
        <v>Verificato</v>
      </c>
      <c r="I23" s="38" t="str">
        <f>IF(AND($N$12=1,F23&gt;=2),"Verificato",IF(AND($N$12=1,F23&lt;2),"Non Verificato",IF(AND($N$12=2,F23&gt;=6),"Verificato","Non verificato")))</f>
        <v>Verificato</v>
      </c>
      <c r="J23" s="122"/>
      <c r="K23" s="122"/>
      <c r="L23" s="9"/>
      <c r="M23" s="34"/>
      <c r="N23" s="35" t="s">
        <v>38</v>
      </c>
      <c r="O23" s="34"/>
      <c r="P23" s="34"/>
      <c r="Q23" s="34"/>
      <c r="R23" s="19"/>
      <c r="S23" s="19"/>
      <c r="T23" s="19"/>
    </row>
    <row r="24" spans="1:20" ht="13.5">
      <c r="A24" s="45"/>
      <c r="B24" s="123" t="str">
        <f>IF(AND(G21="Verificato",G22="Verificato",G23="Verificato",H21="Verificato",H22="Verificato",H23="Verificato",I21="Verificato",I22="Verificato",I23="Verificato"),"Le verifiche sui singoli spezzoni sono soddisfatte","Le verifiche sui singoli spezzoni non sono soddisfatte")</f>
        <v>Le verifiche sui singoli spezzoni sono soddisfatte</v>
      </c>
      <c r="C24" s="124"/>
      <c r="D24" s="124"/>
      <c r="E24" s="124"/>
      <c r="F24" s="124"/>
      <c r="G24" s="124"/>
      <c r="H24" s="124"/>
      <c r="I24" s="124"/>
      <c r="J24" s="124"/>
      <c r="K24" s="125"/>
      <c r="L24" s="9"/>
      <c r="M24" s="34"/>
      <c r="N24" s="35" t="s">
        <v>39</v>
      </c>
      <c r="O24" s="34"/>
      <c r="P24" s="34"/>
      <c r="Q24" s="34"/>
      <c r="R24" s="19"/>
      <c r="S24" s="19"/>
      <c r="T24" s="19"/>
    </row>
    <row r="25" spans="1:20" ht="15">
      <c r="A25" s="46"/>
      <c r="B25" s="47"/>
      <c r="C25" s="48" t="str">
        <f>"fyk"&amp;" = "&amp;ROUND(J21,2)</f>
        <v>fyk = 513.03</v>
      </c>
      <c r="D25" s="112" t="str">
        <f>IF(J21&gt;=450,"&gt; fy nom","&lt; fy nom")</f>
        <v>&gt; fy nom</v>
      </c>
      <c r="E25" s="112"/>
      <c r="F25" s="49" t="str">
        <f>IF(J21&gt;=450,"Verificato","Non Verificato")</f>
        <v>Verificato</v>
      </c>
      <c r="G25" s="50"/>
      <c r="H25" s="113" t="s">
        <v>73</v>
      </c>
      <c r="I25" s="113"/>
      <c r="J25" s="50"/>
      <c r="K25" s="51"/>
      <c r="L25" s="10"/>
      <c r="M25" s="34"/>
      <c r="N25" s="35" t="s">
        <v>40</v>
      </c>
      <c r="O25" s="34"/>
      <c r="P25" s="34"/>
      <c r="Q25" s="34"/>
      <c r="R25" s="19"/>
      <c r="S25" s="19"/>
      <c r="T25" s="19"/>
    </row>
    <row r="26" spans="1:20" ht="15">
      <c r="A26" s="46"/>
      <c r="B26" s="52"/>
      <c r="C26" s="53" t="str">
        <f>"fyt"&amp;" = "&amp;ROUND(K21,2)</f>
        <v>fyt = 593.7</v>
      </c>
      <c r="D26" s="115" t="str">
        <f>IF(K21&gt;=540,"&gt; ft nom","&lt; ft nom")</f>
        <v>&gt; ft nom</v>
      </c>
      <c r="E26" s="115"/>
      <c r="F26" s="54" t="str">
        <f>IF(K21&gt;=540,"Verificato","Non Verificato")</f>
        <v>Verificato</v>
      </c>
      <c r="G26" s="55"/>
      <c r="H26" s="114"/>
      <c r="I26" s="114"/>
      <c r="J26" s="55"/>
      <c r="K26" s="56"/>
      <c r="L26" s="10"/>
      <c r="M26" s="34"/>
      <c r="N26" s="35" t="s">
        <v>41</v>
      </c>
      <c r="O26" s="34"/>
      <c r="P26" s="34"/>
      <c r="Q26" s="34"/>
      <c r="R26" s="19"/>
      <c r="S26" s="19"/>
      <c r="T26" s="19"/>
    </row>
    <row r="27" spans="1:20" ht="15">
      <c r="A27" s="57"/>
      <c r="B27" s="52"/>
      <c r="C27" s="53" t="str">
        <f>"ftk/fyk"&amp;" = "&amp;ROUND(K21/J21,2)</f>
        <v>ftk/fyk = 1.16</v>
      </c>
      <c r="D27" s="115" t="str">
        <f>IF(AND($N$12=1,K21/J21&gt;=1.05),"&gt; 1,05",IF(AND($N$12=1,K21/J21&lt;1.05),"&lt; 1,05",IF(AND($N$12=2,K21/J21&gt;=1.15,K21/J21&lt;1.35),"1,15=&lt;ftk/fyk=&lt;1,35",IF(AND($N$12=2,K21/J21&lt;1.15),"&lt; 1,15",IF(AND($N$12=2,K21/J21&gt;1.35),"&gt; 1,35","")))))</f>
        <v>1,15=&lt;ftk/fyk=&lt;1,35</v>
      </c>
      <c r="E27" s="115"/>
      <c r="F27" s="54" t="str">
        <f>IF(AND($N$12=1,K21/J21&gt;=1.05),"Verificato",IF(AND($N$12=1,K21/J21&lt;1.05),"Non Verificato",IF(AND($N$12=2,K21/J21&gt;=1.15,K21/J21&lt;1.35),"Verificato",IF(AND($N$12=2,K21/J21&lt;1.15),"Non Verificato",IF(AND($N$12=2,K21/J21&gt;1.35),"Non Verificato","")))))</f>
        <v>Verificato</v>
      </c>
      <c r="G27" s="55"/>
      <c r="H27" s="114"/>
      <c r="I27" s="114"/>
      <c r="J27" s="55"/>
      <c r="K27" s="56"/>
      <c r="L27" s="9"/>
      <c r="M27" s="34"/>
      <c r="N27" s="35" t="s">
        <v>42</v>
      </c>
      <c r="O27" s="34"/>
      <c r="P27" s="34"/>
      <c r="Q27" s="34"/>
      <c r="R27" s="19"/>
      <c r="S27" s="19"/>
      <c r="T27" s="19"/>
    </row>
    <row r="28" spans="1:20" ht="15">
      <c r="A28" s="57"/>
      <c r="B28" s="52"/>
      <c r="C28" s="53" t="str">
        <f>"fyk/fy nom"&amp;" = "&amp;ROUND(J21/450,2)</f>
        <v>fyk/fy nom = 1.14</v>
      </c>
      <c r="D28" s="115" t="str">
        <f>IF(J21/450&lt;=1.25,"&lt; 1,25","&gt; 1,25")</f>
        <v>&lt; 1,25</v>
      </c>
      <c r="E28" s="115"/>
      <c r="F28" s="54" t="str">
        <f>IF(J21/450&lt;=1.25,"Verificato","Non Verificato")</f>
        <v>Verificato</v>
      </c>
      <c r="G28" s="55"/>
      <c r="H28" s="114"/>
      <c r="I28" s="114"/>
      <c r="J28" s="55"/>
      <c r="K28" s="56"/>
      <c r="L28" s="9"/>
      <c r="M28" s="34"/>
      <c r="N28" s="35" t="s">
        <v>57</v>
      </c>
      <c r="O28" s="34"/>
      <c r="P28" s="34"/>
      <c r="Q28" s="34"/>
      <c r="R28" s="19"/>
      <c r="S28" s="19"/>
      <c r="T28" s="19"/>
    </row>
    <row r="29" spans="1:20" ht="15">
      <c r="A29" s="57"/>
      <c r="B29" s="52"/>
      <c r="C29" s="53" t="str">
        <f>"Agtk"&amp;" = "&amp;ROUND((F21+F22+F23)/3,2)&amp;"%"</f>
        <v>Agtk = 8%</v>
      </c>
      <c r="D29" s="115" t="str">
        <f>IF(AND($N$12=1,(F21+F22+F23)/3&gt;=2.5),"&gt;= 2,5%",IF(AND($N$12=1,(F21+F22+F23)/3&lt;2.5),"&lt; 2,5%",IF(AND($N$12=2,(F21+F22+F23)/3&gt;=7.5),"&gt;= 7,5%",IF(AND($N$12=2,(F21+F22+F23)/3&lt;7.5),"&lt; 7,5%",""))))</f>
        <v>&gt;= 7,5%</v>
      </c>
      <c r="E29" s="115"/>
      <c r="F29" s="54" t="str">
        <f>IF(AND($N$12=1,(F21+F22+F23)/3&gt;=2.5),"Verificato",IF(AND($N$12=1,(F21+F22+F23)/3&lt;2.5),"Non Verificato",IF(AND($N$12=2,(F21+F22+F23)/3&gt;=7.5),"Verificato",IF(AND($N$12=2,(F21+F22+F23)/3&lt;7.5),"Non Verificato",""))))</f>
        <v>Verificato</v>
      </c>
      <c r="G29" s="55"/>
      <c r="H29" s="114"/>
      <c r="I29" s="114"/>
      <c r="J29" s="55"/>
      <c r="K29" s="56"/>
      <c r="L29" s="9"/>
      <c r="M29" s="34"/>
      <c r="N29" s="35" t="s">
        <v>58</v>
      </c>
      <c r="O29" s="34"/>
      <c r="P29" s="34"/>
      <c r="Q29" s="34"/>
      <c r="R29" s="19"/>
      <c r="S29" s="19"/>
      <c r="T29" s="19"/>
    </row>
    <row r="30" spans="1:20" ht="15">
      <c r="A30" s="57"/>
      <c r="B30" s="58"/>
      <c r="C30" s="59"/>
      <c r="D30" s="59"/>
      <c r="E30" s="59"/>
      <c r="F30" s="59"/>
      <c r="G30" s="59"/>
      <c r="H30" s="59"/>
      <c r="I30" s="59"/>
      <c r="J30" s="59"/>
      <c r="K30" s="60"/>
      <c r="L30" s="9"/>
      <c r="M30" s="34"/>
      <c r="N30" s="35" t="s">
        <v>59</v>
      </c>
      <c r="O30" s="34"/>
      <c r="P30" s="34"/>
      <c r="Q30" s="34"/>
      <c r="R30" s="19"/>
      <c r="S30" s="19"/>
      <c r="T30" s="19"/>
    </row>
    <row r="31" spans="1:20" ht="16.5" thickBot="1">
      <c r="A31" s="61"/>
      <c r="B31" s="109" t="str">
        <f>IF(AND(G21="Verificato",G22="Verificato",G23="Verificato",H21="Verificato",H22="Verificato",H23="Verificato",I21="Verificato",I22="Verificato",I23="Verificato",F25="Verificato",F26="Verificato",F27="Verificato",F28="Verificato",F29="Verificato"),"Tutte le verifiche sono soddisfatte","Le verifiche non sono soddisfatte")</f>
        <v>Tutte le verifiche sono soddisfatte</v>
      </c>
      <c r="C31" s="110"/>
      <c r="D31" s="110"/>
      <c r="E31" s="110"/>
      <c r="F31" s="110"/>
      <c r="G31" s="110"/>
      <c r="H31" s="110"/>
      <c r="I31" s="110"/>
      <c r="J31" s="110"/>
      <c r="K31" s="111"/>
      <c r="M31" s="34"/>
      <c r="N31" s="35" t="s">
        <v>60</v>
      </c>
      <c r="O31" s="34"/>
      <c r="P31" s="34"/>
      <c r="Q31" s="34"/>
      <c r="R31" s="19"/>
      <c r="S31" s="19"/>
      <c r="T31" s="19"/>
    </row>
    <row r="32" spans="1:20" ht="14.25" thickBot="1">
      <c r="A32" s="116" t="s">
        <v>30</v>
      </c>
      <c r="B32" s="117"/>
      <c r="C32" s="117"/>
      <c r="D32" s="117"/>
      <c r="E32" s="117"/>
      <c r="F32" s="117"/>
      <c r="G32" s="117"/>
      <c r="H32" s="117"/>
      <c r="I32" s="117"/>
      <c r="J32" s="117"/>
      <c r="K32" s="118"/>
      <c r="M32" s="34"/>
      <c r="N32" s="35" t="s">
        <v>61</v>
      </c>
      <c r="O32" s="34"/>
      <c r="P32" s="34"/>
      <c r="Q32" s="34"/>
      <c r="R32" s="19"/>
      <c r="S32" s="19"/>
      <c r="T32" s="19"/>
    </row>
    <row r="33" spans="1:20" ht="45">
      <c r="A33" s="39" t="s">
        <v>16</v>
      </c>
      <c r="B33" s="40" t="s">
        <v>14</v>
      </c>
      <c r="C33" s="41"/>
      <c r="D33" s="37" t="s">
        <v>12</v>
      </c>
      <c r="E33" s="37" t="s">
        <v>13</v>
      </c>
      <c r="F33" s="37" t="s">
        <v>66</v>
      </c>
      <c r="G33" s="37" t="s">
        <v>67</v>
      </c>
      <c r="H33" s="37" t="str">
        <f>IF(N25=1,"ft/fy&gt;=1,03","1,13=&lt;fy=&lt;1,37")</f>
        <v>1,13=&lt;fy=&lt;1,37</v>
      </c>
      <c r="I33" s="37" t="str">
        <f>IF(N25=1,"Agt&gt;=2%","Agt&gt;=6%")</f>
        <v>Agt&gt;=6%</v>
      </c>
      <c r="J33" s="37" t="s">
        <v>64</v>
      </c>
      <c r="K33" s="37" t="s">
        <v>65</v>
      </c>
      <c r="M33" s="34"/>
      <c r="N33" s="35" t="s">
        <v>62</v>
      </c>
      <c r="O33" s="34"/>
      <c r="P33" s="34"/>
      <c r="Q33" s="34"/>
      <c r="R33" s="19"/>
      <c r="S33" s="19"/>
      <c r="T33" s="19"/>
    </row>
    <row r="34" spans="1:20" ht="15">
      <c r="A34" s="119" t="s">
        <v>18</v>
      </c>
      <c r="B34" s="42"/>
      <c r="C34" s="43" t="s">
        <v>68</v>
      </c>
      <c r="D34" s="24">
        <v>509.3</v>
      </c>
      <c r="E34" s="24">
        <v>590</v>
      </c>
      <c r="F34" s="24">
        <v>8</v>
      </c>
      <c r="G34" s="38" t="str">
        <f>IF(AND(D34&gt;=425,D34&lt;=572),"Verificato","Non Verificato")</f>
        <v>Verificato</v>
      </c>
      <c r="H34" s="38" t="str">
        <f>IF(AND($N$12=1,(E34/D34)&gt;=1.03),"Verificato",IF(AND($N$12=1,(E34/D34)&lt;1.03),"Non Verificato",IF(AND($N$12=2,(E34/D34)&gt;=1.13,(E34/D34)&lt;=1.37),"Verificato","Non Verificato")))</f>
        <v>Verificato</v>
      </c>
      <c r="I34" s="38" t="str">
        <f>IF(AND($N$12=1,F34&gt;=2),"Verificato",IF(AND($N$12=1,F34&lt;2),"Non Verificato",IF(AND($N$12=2,F34&gt;=6),"Verificato","Non verificato")))</f>
        <v>Verificato</v>
      </c>
      <c r="J34" s="122">
        <f>(D34+D35+D36)/3</f>
        <v>513.0333333333333</v>
      </c>
      <c r="K34" s="122">
        <f>(E34+E35+E36)/3</f>
        <v>593.6999999999999</v>
      </c>
      <c r="M34" s="34"/>
      <c r="N34" s="35" t="s">
        <v>63</v>
      </c>
      <c r="O34" s="34"/>
      <c r="P34" s="34"/>
      <c r="Q34" s="34"/>
      <c r="R34" s="19"/>
      <c r="S34" s="19"/>
      <c r="T34" s="19"/>
    </row>
    <row r="35" spans="1:20" ht="15">
      <c r="A35" s="120"/>
      <c r="B35" s="44"/>
      <c r="C35" s="43" t="s">
        <v>69</v>
      </c>
      <c r="D35" s="24">
        <v>519</v>
      </c>
      <c r="E35" s="24">
        <v>593.1</v>
      </c>
      <c r="F35" s="24">
        <v>8</v>
      </c>
      <c r="G35" s="38" t="str">
        <f>IF(AND(D35&gt;=425,D35&lt;=572),"Verificato","Non Verificato")</f>
        <v>Verificato</v>
      </c>
      <c r="H35" s="38" t="str">
        <f>IF(AND($N$12=1,(E35/D35)&gt;=1.03),"Verificato",IF(AND($N$12=1,(E35/D35)&lt;1.03),"Non Verificato",IF(AND($N$12=2,(E35/D35)&gt;=1.13,(E35/D35)&lt;=1.37),"Verificato","Non Verificato")))</f>
        <v>Verificato</v>
      </c>
      <c r="I35" s="38" t="str">
        <f>IF(AND($N$12=1,F35&gt;=2),"Verificato",IF(AND($N$12=1,F35&lt;2),"Non Verificato",IF(AND($N$12=2,F35&gt;=6),"Verificato","Non verificato")))</f>
        <v>Verificato</v>
      </c>
      <c r="J35" s="122"/>
      <c r="K35" s="122"/>
      <c r="M35" s="19"/>
      <c r="O35" s="19"/>
      <c r="P35" s="19"/>
      <c r="Q35" s="19"/>
      <c r="R35" s="19"/>
      <c r="S35" s="19"/>
      <c r="T35" s="19"/>
    </row>
    <row r="36" spans="1:20" ht="15">
      <c r="A36" s="121"/>
      <c r="B36" s="42"/>
      <c r="C36" s="43" t="s">
        <v>70</v>
      </c>
      <c r="D36" s="24">
        <v>510.8</v>
      </c>
      <c r="E36" s="24">
        <v>598</v>
      </c>
      <c r="F36" s="24">
        <v>8</v>
      </c>
      <c r="G36" s="38" t="str">
        <f>IF(AND(D36&gt;=425,D36&lt;=572),"Verificato","Non Verificato")</f>
        <v>Verificato</v>
      </c>
      <c r="H36" s="38" t="str">
        <f>IF(AND($N$12=1,(E36/D36)&gt;=1.03),"Verificato",IF(AND($N$12=1,(E36/D36)&lt;1.03),"Non Verificato",IF(AND($N$12=2,(E36/D36)&gt;=1.13,(E36/D36)&lt;=1.37),"Verificato","Non Verificato")))</f>
        <v>Verificato</v>
      </c>
      <c r="I36" s="38" t="str">
        <f>IF(AND($N$12=1,F36&gt;=2),"Verificato",IF(AND($N$12=1,F36&lt;2),"Non Verificato",IF(AND($N$12=2,F36&gt;=6),"Verificato","Non verificato")))</f>
        <v>Verificato</v>
      </c>
      <c r="J36" s="122"/>
      <c r="K36" s="122"/>
      <c r="M36" s="19"/>
      <c r="N36" s="19"/>
      <c r="O36" s="19"/>
      <c r="P36" s="19"/>
      <c r="Q36" s="19"/>
      <c r="R36" s="19"/>
      <c r="S36" s="19"/>
      <c r="T36" s="19"/>
    </row>
    <row r="37" spans="1:20" ht="13.5">
      <c r="A37" s="45"/>
      <c r="B37" s="123" t="str">
        <f>IF(AND(G34="Verificato",G35="Verificato",G36="Verificato",H34="Verificato",H35="Verificato",H36="Verificato",I34="Verificato",I35="Verificato",I36="Verificato"),"Le verifiche sui singoli spezzoni sono soddisfatte","Le verifiche sui singoli spezzoni non sono soddisfatte")</f>
        <v>Le verifiche sui singoli spezzoni sono soddisfatte</v>
      </c>
      <c r="C37" s="124"/>
      <c r="D37" s="124"/>
      <c r="E37" s="124"/>
      <c r="F37" s="124"/>
      <c r="G37" s="124"/>
      <c r="H37" s="124"/>
      <c r="I37" s="124"/>
      <c r="J37" s="124"/>
      <c r="K37" s="125"/>
      <c r="M37" s="19"/>
      <c r="N37" s="19"/>
      <c r="O37" s="19"/>
      <c r="P37" s="19"/>
      <c r="Q37" s="19"/>
      <c r="R37" s="19"/>
      <c r="S37" s="19"/>
      <c r="T37" s="19"/>
    </row>
    <row r="38" spans="1:20" ht="105">
      <c r="A38" s="46"/>
      <c r="B38" s="47"/>
      <c r="C38" s="48" t="str">
        <f>"fyk"&amp;" = "&amp;ROUND(J34,2)</f>
        <v>fyk = 513.03</v>
      </c>
      <c r="D38" s="112" t="str">
        <f>IF(J34&gt;=450,"&gt; fy nom","&lt; fy nom")</f>
        <v>&gt; fy nom</v>
      </c>
      <c r="E38" s="112"/>
      <c r="F38" s="49" t="str">
        <f>IF(J34&gt;=450,"Verificato","Non Verificato")</f>
        <v>Verificato</v>
      </c>
      <c r="G38" s="50"/>
      <c r="H38" s="113" t="s">
        <v>74</v>
      </c>
      <c r="I38" s="113"/>
      <c r="J38" s="50"/>
      <c r="K38" s="51"/>
      <c r="M38" s="19"/>
      <c r="N38" s="19"/>
      <c r="O38" s="19"/>
      <c r="P38" s="19"/>
      <c r="Q38" s="19"/>
      <c r="R38" s="19"/>
      <c r="S38" s="19"/>
      <c r="T38" s="19"/>
    </row>
    <row r="39" spans="1:11" ht="15">
      <c r="A39" s="46"/>
      <c r="B39" s="52"/>
      <c r="C39" s="53" t="str">
        <f>"fyt"&amp;" = "&amp;ROUND(K34,2)</f>
        <v>fyt = 593.7</v>
      </c>
      <c r="D39" s="115" t="str">
        <f>IF(K34&gt;=540,"&gt; ft nom","&lt; ft nom")</f>
        <v>&gt; ft nom</v>
      </c>
      <c r="E39" s="115"/>
      <c r="F39" s="54" t="str">
        <f>IF(K34&gt;=540,"Verificato","Non Verificato")</f>
        <v>Verificato</v>
      </c>
      <c r="G39" s="55"/>
      <c r="H39" s="114"/>
      <c r="I39" s="114"/>
      <c r="J39" s="55"/>
      <c r="K39" s="56"/>
    </row>
    <row r="40" spans="1:11" ht="15">
      <c r="A40" s="57"/>
      <c r="B40" s="52"/>
      <c r="C40" s="53" t="str">
        <f>"ftk/fyk"&amp;" = "&amp;ROUND(K34/J34,2)</f>
        <v>ftk/fyk = 1.16</v>
      </c>
      <c r="D40" s="115" t="str">
        <f>IF(AND($N$12=1,K34/J34&gt;=1.05),"&gt; 1,05",IF(AND($N$12=1,K34/J34&lt;1.05),"&lt; 1,05",IF(AND($N$12=2,K34/J34&gt;=1.15,K34/J34&lt;1.35),"1,15=&lt;ftk/fyk=&lt;1,35",IF(AND($N$12=2,K34/J34&lt;1.15),"&lt; 1,15",IF(AND($N$12=2,K34/J34&gt;1.35),"&gt; 1,35","")))))</f>
        <v>1,15=&lt;ftk/fyk=&lt;1,35</v>
      </c>
      <c r="E40" s="115"/>
      <c r="F40" s="54" t="str">
        <f>IF(AND($N$12=1,K34/J34&gt;=1.05),"Verificato",IF(AND($N$12=1,K34/J34&lt;1.05),"Non Verificato",IF(AND($N$12=2,K34/J34&gt;=1.15,K34/J34&lt;1.35),"Verificato",IF(AND($N$12=2,K34/J34&lt;1.15),"Non Verificato",IF(AND($N$12=2,K34/J34&gt;1.35),"Non Verificato","")))))</f>
        <v>Verificato</v>
      </c>
      <c r="G40" s="55"/>
      <c r="H40" s="114"/>
      <c r="I40" s="114"/>
      <c r="J40" s="55"/>
      <c r="K40" s="56"/>
    </row>
    <row r="41" spans="1:11" ht="15">
      <c r="A41" s="57"/>
      <c r="B41" s="52"/>
      <c r="C41" s="53" t="str">
        <f>"fyk/fy nom"&amp;" = "&amp;ROUND(J34/450,2)</f>
        <v>fyk/fy nom = 1.14</v>
      </c>
      <c r="D41" s="115" t="str">
        <f>IF(J34/450&lt;=1.25,"&lt; 1,25","&gt; 1,25")</f>
        <v>&lt; 1,25</v>
      </c>
      <c r="E41" s="115"/>
      <c r="F41" s="54" t="str">
        <f>IF(J34/450&lt;=1.25,"Verificato","Non Verificato")</f>
        <v>Verificato</v>
      </c>
      <c r="G41" s="55"/>
      <c r="H41" s="114"/>
      <c r="I41" s="114"/>
      <c r="J41" s="55"/>
      <c r="K41" s="56"/>
    </row>
    <row r="42" spans="1:11" ht="15">
      <c r="A42" s="57"/>
      <c r="B42" s="52"/>
      <c r="C42" s="53" t="str">
        <f>"Agtk"&amp;" = "&amp;ROUND((F34+F35+F36)/3,2)&amp;"%"</f>
        <v>Agtk = 8%</v>
      </c>
      <c r="D42" s="115" t="str">
        <f>IF(AND($N$12=1,(F34+F35+F36)/3&gt;=2.5),"&gt;= 2,5%",IF(AND($N$12=1,(F34+F35+F36)/3&lt;2.5),"&lt; 2,5%",IF(AND($N$12=2,(F34+F35+F36)/3&gt;=7.5),"&gt;= 7,5%",IF(AND($N$12=2,(F34+F35+F36)/3&lt;7.5),"&lt; 7,5%",""))))</f>
        <v>&gt;= 7,5%</v>
      </c>
      <c r="E42" s="115"/>
      <c r="F42" s="54" t="str">
        <f>IF(AND($N$12=1,(F34+F35+F36)/3&gt;=2.5),"Verificato",IF(AND($N$12=1,(F34+F35+F36)/3&lt;2.5),"Non Verificato",IF(AND($N$12=2,(F34+F35+F36)/3&gt;=7.5),"Verificato",IF(AND($N$12=2,(F34+F35+F36)/3&lt;7.5),"Non Verificato",""))))</f>
        <v>Verificato</v>
      </c>
      <c r="G42" s="55"/>
      <c r="H42" s="114"/>
      <c r="I42" s="114"/>
      <c r="J42" s="55"/>
      <c r="K42" s="56"/>
    </row>
    <row r="43" spans="1:11" ht="15">
      <c r="A43" s="57"/>
      <c r="B43" s="58"/>
      <c r="C43" s="59"/>
      <c r="D43" s="59"/>
      <c r="E43" s="59"/>
      <c r="F43" s="59"/>
      <c r="G43" s="59"/>
      <c r="H43" s="59"/>
      <c r="I43" s="59"/>
      <c r="J43" s="59"/>
      <c r="K43" s="60"/>
    </row>
    <row r="44" spans="1:11" ht="16.5" thickBot="1">
      <c r="A44" s="61"/>
      <c r="B44" s="109" t="str">
        <f>IF(AND(G34="Verificato",G35="Verificato",G36="Verificato",H34="Verificato",H35="Verificato",H36="Verificato",I34="Verificato",I35="Verificato",I36="Verificato",F38="Verificato",F39="Verificato",F40="Verificato",F41="Verificato",F42="Verificato"),"Tutte le verifiche sono soddisfatte","Le verifiche non sono soddisfatte")</f>
        <v>Tutte le verifiche sono soddisfatte</v>
      </c>
      <c r="C44" s="110"/>
      <c r="D44" s="110"/>
      <c r="E44" s="110"/>
      <c r="F44" s="110"/>
      <c r="G44" s="110"/>
      <c r="H44" s="110"/>
      <c r="I44" s="110"/>
      <c r="J44" s="110"/>
      <c r="K44" s="111"/>
    </row>
    <row r="45" spans="1:12" ht="14.25" thickBot="1">
      <c r="A45" s="116" t="s">
        <v>30</v>
      </c>
      <c r="B45" s="117"/>
      <c r="C45" s="117"/>
      <c r="D45" s="117"/>
      <c r="E45" s="117"/>
      <c r="F45" s="117"/>
      <c r="G45" s="117"/>
      <c r="H45" s="117"/>
      <c r="I45" s="117"/>
      <c r="J45" s="117"/>
      <c r="K45" s="118"/>
      <c r="L45" s="2"/>
    </row>
    <row r="46" spans="1:11" ht="45">
      <c r="A46" s="39" t="s">
        <v>16</v>
      </c>
      <c r="B46" s="40" t="s">
        <v>14</v>
      </c>
      <c r="C46" s="41"/>
      <c r="D46" s="37" t="s">
        <v>12</v>
      </c>
      <c r="E46" s="37" t="s">
        <v>13</v>
      </c>
      <c r="F46" s="37" t="s">
        <v>66</v>
      </c>
      <c r="G46" s="37" t="s">
        <v>67</v>
      </c>
      <c r="H46" s="37" t="str">
        <f>IF(N38=1,"ft/fy&gt;=1,03","1,13=&lt;fy=&lt;1,37")</f>
        <v>1,13=&lt;fy=&lt;1,37</v>
      </c>
      <c r="I46" s="37" t="str">
        <f>IF(N38=1,"Agt&gt;=2%","Agt&gt;=6%")</f>
        <v>Agt&gt;=6%</v>
      </c>
      <c r="J46" s="37" t="s">
        <v>64</v>
      </c>
      <c r="K46" s="37" t="s">
        <v>65</v>
      </c>
    </row>
    <row r="47" spans="1:11" ht="18.75">
      <c r="A47" s="119" t="s">
        <v>71</v>
      </c>
      <c r="B47" s="42"/>
      <c r="C47" s="43" t="s">
        <v>68</v>
      </c>
      <c r="D47" s="24">
        <v>509.3</v>
      </c>
      <c r="E47" s="24">
        <v>590</v>
      </c>
      <c r="F47" s="24">
        <v>8</v>
      </c>
      <c r="G47" s="38" t="str">
        <f>IF(AND(D47&gt;=425,D47&lt;=572),"Verificato","Non Verificato")</f>
        <v>Verificato</v>
      </c>
      <c r="H47" s="38" t="str">
        <f>IF(AND($N$12=1,(E47/D47)&gt;=1.03),"Verificato",IF(AND($N$12=1,(E47/D47)&lt;1.03),"Non Verificato",IF(AND($N$12=2,(E47/D47)&gt;=1.13,(E47/D47)&lt;=1.37),"Verificato","Non Verificato")))</f>
        <v>Verificato</v>
      </c>
      <c r="I47" s="38" t="str">
        <f>IF(AND($N$12=1,F47&gt;=2),"Verificato",IF(AND($N$12=1,F47&lt;2),"Non Verificato",IF(AND($N$12=2,F47&gt;=6),"Verificato","Non verificato")))</f>
        <v>Verificato</v>
      </c>
      <c r="J47" s="122">
        <f>(D47+D48+D49)/3</f>
        <v>513.0333333333333</v>
      </c>
      <c r="K47" s="122">
        <f>(E47+E48+E49)/3</f>
        <v>593.6999999999999</v>
      </c>
    </row>
    <row r="48" spans="1:11" ht="18.75">
      <c r="A48" s="120"/>
      <c r="B48" s="44"/>
      <c r="C48" s="43" t="s">
        <v>69</v>
      </c>
      <c r="D48" s="24">
        <v>519</v>
      </c>
      <c r="E48" s="24">
        <v>593.1</v>
      </c>
      <c r="F48" s="24">
        <v>8</v>
      </c>
      <c r="G48" s="38" t="str">
        <f>IF(AND(D48&gt;=425,D48&lt;=572),"Verificato","Non Verificato")</f>
        <v>Verificato</v>
      </c>
      <c r="H48" s="38" t="str">
        <f>IF(AND($N$12=1,(E48/D48)&gt;=1.03),"Verificato",IF(AND($N$12=1,(E48/D48)&lt;1.03),"Non Verificato",IF(AND($N$12=2,(E48/D48)&gt;=1.13,(E48/D48)&lt;=1.37),"Verificato","Non Verificato")))</f>
        <v>Verificato</v>
      </c>
      <c r="I48" s="38" t="str">
        <f>IF(AND($N$12=1,F48&gt;=2),"Verificato",IF(AND($N$12=1,F48&lt;2),"Non Verificato",IF(AND($N$12=2,F48&gt;=6),"Verificato","Non verificato")))</f>
        <v>Verificato</v>
      </c>
      <c r="J48" s="122"/>
      <c r="K48" s="122"/>
    </row>
    <row r="49" spans="1:11" ht="18.75">
      <c r="A49" s="121"/>
      <c r="B49" s="42"/>
      <c r="C49" s="43" t="s">
        <v>70</v>
      </c>
      <c r="D49" s="24">
        <v>510.8</v>
      </c>
      <c r="E49" s="24">
        <v>598</v>
      </c>
      <c r="F49" s="24">
        <v>8</v>
      </c>
      <c r="G49" s="38" t="str">
        <f>IF(AND(D49&gt;=425,D49&lt;=572),"Verificato","Non Verificato")</f>
        <v>Verificato</v>
      </c>
      <c r="H49" s="38" t="str">
        <f>IF(AND($N$12=1,(E49/D49)&gt;=1.03),"Verificato",IF(AND($N$12=1,(E49/D49)&lt;1.03),"Non Verificato",IF(AND($N$12=2,(E49/D49)&gt;=1.13,(E49/D49)&lt;=1.37),"Verificato","Non Verificato")))</f>
        <v>Verificato</v>
      </c>
      <c r="I49" s="38" t="str">
        <f>IF(AND($N$12=1,F49&gt;=2),"Verificato",IF(AND($N$12=1,F49&lt;2),"Non Verificato",IF(AND($N$12=2,F49&gt;=6),"Verificato","Non verificato")))</f>
        <v>Verificato</v>
      </c>
      <c r="J49" s="122"/>
      <c r="K49" s="122"/>
    </row>
    <row r="50" spans="1:11" ht="13.5">
      <c r="A50" s="45"/>
      <c r="B50" s="123" t="str">
        <f>IF(AND(G47="Verificato",G48="Verificato",G49="Verificato",H47="Verificato",H48="Verificato",H49="Verificato",I47="Verificato",I48="Verificato",I49="Verificato"),"Le verifiche sui singoli spezzoni sono soddisfatte","Le verifiche sui singoli spezzoni non sono soddisfatte")</f>
        <v>Le verifiche sui singoli spezzoni sono soddisfatte</v>
      </c>
      <c r="C50" s="124"/>
      <c r="D50" s="124"/>
      <c r="E50" s="124"/>
      <c r="F50" s="124"/>
      <c r="G50" s="124"/>
      <c r="H50" s="124"/>
      <c r="I50" s="124"/>
      <c r="J50" s="124"/>
      <c r="K50" s="125"/>
    </row>
    <row r="51" spans="1:11" ht="105">
      <c r="A51" s="46"/>
      <c r="B51" s="47"/>
      <c r="C51" s="48" t="str">
        <f>"fyk"&amp;" = "&amp;ROUND(J47,2)</f>
        <v>fyk = 513.03</v>
      </c>
      <c r="D51" s="112" t="str">
        <f>IF(J47&gt;=450,"&gt; fy nom","&lt; fy nom")</f>
        <v>&gt; fy nom</v>
      </c>
      <c r="E51" s="112"/>
      <c r="F51" s="49" t="str">
        <f>IF(J47&gt;=450,"Verificato","Non Verificato")</f>
        <v>Verificato</v>
      </c>
      <c r="G51" s="50"/>
      <c r="H51" s="113" t="s">
        <v>75</v>
      </c>
      <c r="I51" s="113"/>
      <c r="J51" s="50"/>
      <c r="K51" s="51"/>
    </row>
    <row r="52" spans="1:11" ht="15">
      <c r="A52" s="46"/>
      <c r="B52" s="52"/>
      <c r="C52" s="53" t="str">
        <f>"fyt"&amp;" = "&amp;ROUND(K47,2)</f>
        <v>fyt = 593.7</v>
      </c>
      <c r="D52" s="115" t="str">
        <f>IF(K47&gt;=540,"&gt; ft nom","&lt; ft nom")</f>
        <v>&gt; ft nom</v>
      </c>
      <c r="E52" s="115"/>
      <c r="F52" s="54" t="str">
        <f>IF(K47&gt;=540,"Verificato","Non Verificato")</f>
        <v>Verificato</v>
      </c>
      <c r="G52" s="55"/>
      <c r="H52" s="114"/>
      <c r="I52" s="114"/>
      <c r="J52" s="55"/>
      <c r="K52" s="56"/>
    </row>
    <row r="53" spans="1:11" ht="15">
      <c r="A53" s="57"/>
      <c r="B53" s="52"/>
      <c r="C53" s="53" t="str">
        <f>"ftk/fyk"&amp;" = "&amp;ROUND(K47/J47,2)</f>
        <v>ftk/fyk = 1.16</v>
      </c>
      <c r="D53" s="115" t="str">
        <f>IF(AND($N$12=1,K47/J47&gt;=1.05),"&gt; 1,05",IF(AND($N$12=1,K47/J47&lt;1.05),"&lt; 1,05",IF(AND($N$12=2,K47/J47&gt;=1.15,K47/J47&lt;1.35),"1,15=&lt;ftk/fyk=&lt;1,35",IF(AND($N$12=2,K47/J47&lt;1.15),"&lt; 1,15",IF(AND($N$12=2,K47/J47&gt;1.35),"&gt; 1,35","")))))</f>
        <v>1,15=&lt;ftk/fyk=&lt;1,35</v>
      </c>
      <c r="E53" s="115"/>
      <c r="F53" s="54" t="str">
        <f>IF(AND($N$12=1,K47/J47&gt;=1.05),"Verificato",IF(AND($N$12=1,K47/J47&lt;1.05),"Non Verificato",IF(AND($N$12=2,K47/J47&gt;=1.15,K47/J47&lt;1.35),"Verificato",IF(AND($N$12=2,K47/J47&lt;1.15),"Non Verificato",IF(AND($N$12=2,K47/J47&gt;1.35),"Non Verificato","")))))</f>
        <v>Verificato</v>
      </c>
      <c r="G53" s="55"/>
      <c r="H53" s="114"/>
      <c r="I53" s="114"/>
      <c r="J53" s="55"/>
      <c r="K53" s="56"/>
    </row>
    <row r="54" spans="1:11" ht="15">
      <c r="A54" s="57"/>
      <c r="B54" s="52"/>
      <c r="C54" s="53" t="str">
        <f>"fyk/fy nom"&amp;" = "&amp;ROUND(J47/450,2)</f>
        <v>fyk/fy nom = 1.14</v>
      </c>
      <c r="D54" s="115" t="str">
        <f>IF(J47/450&lt;=1.25,"&lt; 1,25","&gt; 1,25")</f>
        <v>&lt; 1,25</v>
      </c>
      <c r="E54" s="115"/>
      <c r="F54" s="54" t="str">
        <f>IF(J47/450&lt;=1.25,"Verificato","Non Verificato")</f>
        <v>Verificato</v>
      </c>
      <c r="G54" s="55"/>
      <c r="H54" s="114"/>
      <c r="I54" s="114"/>
      <c r="J54" s="55"/>
      <c r="K54" s="56"/>
    </row>
    <row r="55" spans="1:11" ht="15">
      <c r="A55" s="57"/>
      <c r="B55" s="52"/>
      <c r="C55" s="53" t="str">
        <f>"Agtk"&amp;" = "&amp;ROUND((F47+F48+F49)/3,2)&amp;"%"</f>
        <v>Agtk = 8%</v>
      </c>
      <c r="D55" s="115" t="str">
        <f>IF(AND($N$12=1,(F47+F48+F49)/3&gt;=2.5),"&gt;= 2,5%",IF(AND($N$12=1,(F47+F48+F49)/3&lt;2.5),"&lt; 2,5%",IF(AND($N$12=2,(F47+F48+F49)/3&gt;=7.5),"&gt;= 7,5%",IF(AND($N$12=2,(F47+F48+F49)/3&lt;7.5),"&lt; 7,5%",""))))</f>
        <v>&gt;= 7,5%</v>
      </c>
      <c r="E55" s="115"/>
      <c r="F55" s="54" t="str">
        <f>IF(AND($N$12=1,(F47+F48+F49)/3&gt;=2.5),"Verificato",IF(AND($N$12=1,(F47+F48+F49)/3&lt;2.5),"Non Verificato",IF(AND($N$12=2,(F47+F48+F49)/3&gt;=7.5),"Verificato",IF(AND($N$12=2,(F47+F48+F49)/3&lt;7.5),"Non Verificato",""))))</f>
        <v>Verificato</v>
      </c>
      <c r="G55" s="55"/>
      <c r="H55" s="114"/>
      <c r="I55" s="114"/>
      <c r="J55" s="55"/>
      <c r="K55" s="56"/>
    </row>
    <row r="56" spans="1:11" ht="15">
      <c r="A56" s="57"/>
      <c r="B56" s="58"/>
      <c r="C56" s="59"/>
      <c r="D56" s="59"/>
      <c r="E56" s="59"/>
      <c r="F56" s="59"/>
      <c r="G56" s="59"/>
      <c r="H56" s="59"/>
      <c r="I56" s="59"/>
      <c r="J56" s="59"/>
      <c r="K56" s="60"/>
    </row>
    <row r="57" spans="1:11" ht="16.5" thickBot="1">
      <c r="A57" s="61"/>
      <c r="B57" s="109" t="str">
        <f>IF(AND(G47="Verificato",G48="Verificato",G49="Verificato",H47="Verificato",H48="Verificato",H49="Verificato",I47="Verificato",I48="Verificato",I49="Verificato",F51="Verificato",F52="Verificato",F53="Verificato",F54="Verificato",F55="Verificato"),"Tutte le verifiche sono soddisfatte","Le verifiche non sono soddisfatte")</f>
        <v>Tutte le verifiche sono soddisfatte</v>
      </c>
      <c r="C57" s="110"/>
      <c r="D57" s="110"/>
      <c r="E57" s="110"/>
      <c r="F57" s="110"/>
      <c r="G57" s="110"/>
      <c r="H57" s="110"/>
      <c r="I57" s="110"/>
      <c r="J57" s="110"/>
      <c r="K57" s="111"/>
    </row>
    <row r="58" spans="1:11" ht="14.25" thickBot="1">
      <c r="A58" s="116" t="s">
        <v>30</v>
      </c>
      <c r="B58" s="117"/>
      <c r="C58" s="117"/>
      <c r="D58" s="117"/>
      <c r="E58" s="117"/>
      <c r="F58" s="117"/>
      <c r="G58" s="117"/>
      <c r="H58" s="117"/>
      <c r="I58" s="117"/>
      <c r="J58" s="117"/>
      <c r="K58" s="118"/>
    </row>
    <row r="59" spans="1:11" ht="30">
      <c r="A59" s="39" t="s">
        <v>16</v>
      </c>
      <c r="B59" s="40" t="s">
        <v>14</v>
      </c>
      <c r="C59" s="41"/>
      <c r="D59" s="37" t="s">
        <v>12</v>
      </c>
      <c r="E59" s="37" t="s">
        <v>13</v>
      </c>
      <c r="F59" s="37" t="s">
        <v>66</v>
      </c>
      <c r="G59" s="37" t="s">
        <v>67</v>
      </c>
      <c r="H59" s="37" t="str">
        <f>IF(N51=1,"ft/fy&gt;=1,03","1,13=&lt;fy=&lt;1,37")</f>
        <v>1,13=&lt;fy=&lt;1,37</v>
      </c>
      <c r="I59" s="37" t="str">
        <f>IF(N51=1,"Agt&gt;=2%","Agt&gt;=6%")</f>
        <v>Agt&gt;=6%</v>
      </c>
      <c r="J59" s="37" t="s">
        <v>64</v>
      </c>
      <c r="K59" s="37" t="s">
        <v>65</v>
      </c>
    </row>
    <row r="60" spans="1:11" ht="15">
      <c r="A60" s="119" t="s">
        <v>72</v>
      </c>
      <c r="B60" s="42"/>
      <c r="C60" s="43" t="s">
        <v>68</v>
      </c>
      <c r="D60" s="24">
        <v>509.3</v>
      </c>
      <c r="E60" s="24">
        <v>590</v>
      </c>
      <c r="F60" s="24">
        <v>8</v>
      </c>
      <c r="G60" s="38" t="str">
        <f>IF(AND(D60&gt;=425,D60&lt;=572),"Verificato","Non Verificato")</f>
        <v>Verificato</v>
      </c>
      <c r="H60" s="38" t="str">
        <f>IF(AND($N$12=1,(E60/D60)&gt;=1.03),"Verificato",IF(AND($N$12=1,(E60/D60)&lt;1.03),"Non Verificato",IF(AND($N$12=2,(E60/D60)&gt;=1.13,(E60/D60)&lt;=1.37),"Verificato","Non Verificato")))</f>
        <v>Verificato</v>
      </c>
      <c r="I60" s="38" t="str">
        <f>IF(AND($N$12=1,F60&gt;=2),"Verificato",IF(AND($N$12=1,F60&lt;2),"Non Verificato",IF(AND($N$12=2,F60&gt;=6),"Verificato","Non verificato")))</f>
        <v>Verificato</v>
      </c>
      <c r="J60" s="122">
        <f>(D60+D61+D62)/3</f>
        <v>513.0333333333333</v>
      </c>
      <c r="K60" s="122">
        <f>(E60+E61+E62)/3</f>
        <v>593.6999999999999</v>
      </c>
    </row>
    <row r="61" spans="1:11" ht="15">
      <c r="A61" s="120"/>
      <c r="B61" s="44"/>
      <c r="C61" s="43" t="s">
        <v>69</v>
      </c>
      <c r="D61" s="24">
        <v>519</v>
      </c>
      <c r="E61" s="24">
        <v>593.1</v>
      </c>
      <c r="F61" s="24">
        <v>8</v>
      </c>
      <c r="G61" s="38" t="str">
        <f>IF(AND(D61&gt;=425,D61&lt;=572),"Verificato","Non Verificato")</f>
        <v>Verificato</v>
      </c>
      <c r="H61" s="38" t="str">
        <f>IF(AND($N$12=1,(E61/D61)&gt;=1.03),"Verificato",IF(AND($N$12=1,(E61/D61)&lt;1.03),"Non Verificato",IF(AND($N$12=2,(E61/D61)&gt;=1.13,(E61/D61)&lt;=1.37),"Verificato","Non Verificato")))</f>
        <v>Verificato</v>
      </c>
      <c r="I61" s="38" t="str">
        <f>IF(AND($N$12=1,F61&gt;=2),"Verificato",IF(AND($N$12=1,F61&lt;2),"Non Verificato",IF(AND($N$12=2,F61&gt;=6),"Verificato","Non verificato")))</f>
        <v>Verificato</v>
      </c>
      <c r="J61" s="122"/>
      <c r="K61" s="122"/>
    </row>
    <row r="62" spans="1:11" ht="15">
      <c r="A62" s="121"/>
      <c r="B62" s="42"/>
      <c r="C62" s="43" t="s">
        <v>70</v>
      </c>
      <c r="D62" s="24">
        <v>510.8</v>
      </c>
      <c r="E62" s="24">
        <v>598</v>
      </c>
      <c r="F62" s="24">
        <v>8</v>
      </c>
      <c r="G62" s="38" t="str">
        <f>IF(AND(D62&gt;=425,D62&lt;=572),"Verificato","Non Verificato")</f>
        <v>Verificato</v>
      </c>
      <c r="H62" s="38" t="str">
        <f>IF(AND($N$12=1,(E62/D62)&gt;=1.03),"Verificato",IF(AND($N$12=1,(E62/D62)&lt;1.03),"Non Verificato",IF(AND($N$12=2,(E62/D62)&gt;=1.13,(E62/D62)&lt;=1.37),"Verificato","Non Verificato")))</f>
        <v>Verificato</v>
      </c>
      <c r="I62" s="38" t="str">
        <f>IF(AND($N$12=1,F62&gt;=2),"Verificato",IF(AND($N$12=1,F62&lt;2),"Non Verificato",IF(AND($N$12=2,F62&gt;=6),"Verificato","Non verificato")))</f>
        <v>Verificato</v>
      </c>
      <c r="J62" s="122"/>
      <c r="K62" s="122"/>
    </row>
    <row r="63" spans="1:11" ht="13.5">
      <c r="A63" s="45"/>
      <c r="B63" s="123" t="str">
        <f>IF(AND(G60="Verificato",G61="Verificato",G62="Verificato",H60="Verificato",H61="Verificato",H62="Verificato",I60="Verificato",I61="Verificato",I62="Verificato"),"Le verifiche sui singoli spezzoni sono soddisfatte","Le verifiche sui singoli spezzoni non sono soddisfatte")</f>
        <v>Le verifiche sui singoli spezzoni sono soddisfatte</v>
      </c>
      <c r="C63" s="124"/>
      <c r="D63" s="124"/>
      <c r="E63" s="124"/>
      <c r="F63" s="124"/>
      <c r="G63" s="124"/>
      <c r="H63" s="124"/>
      <c r="I63" s="124"/>
      <c r="J63" s="124"/>
      <c r="K63" s="125"/>
    </row>
    <row r="64" spans="1:11" ht="15">
      <c r="A64" s="46"/>
      <c r="B64" s="47"/>
      <c r="C64" s="48" t="str">
        <f>"fyk"&amp;" = "&amp;ROUND(J60,2)</f>
        <v>fyk = 513.03</v>
      </c>
      <c r="D64" s="112" t="str">
        <f>IF(J60&gt;=450,"&gt; fy nom","&lt; fy nom")</f>
        <v>&gt; fy nom</v>
      </c>
      <c r="E64" s="112"/>
      <c r="F64" s="49" t="str">
        <f>IF(J60&gt;=450,"Verificato","Non Verificato")</f>
        <v>Verificato</v>
      </c>
      <c r="G64" s="50"/>
      <c r="H64" s="113" t="s">
        <v>76</v>
      </c>
      <c r="I64" s="113"/>
      <c r="J64" s="50"/>
      <c r="K64" s="51"/>
    </row>
    <row r="65" spans="1:11" ht="15">
      <c r="A65" s="46"/>
      <c r="B65" s="52"/>
      <c r="C65" s="53" t="str">
        <f>"fyt"&amp;" = "&amp;ROUND(K60,2)</f>
        <v>fyt = 593.7</v>
      </c>
      <c r="D65" s="115" t="str">
        <f>IF(K60&gt;=540,"&gt; ft nom","&lt; ft nom")</f>
        <v>&gt; ft nom</v>
      </c>
      <c r="E65" s="115"/>
      <c r="F65" s="54" t="str">
        <f>IF(K60&gt;=540,"Verificato","Non Verificato")</f>
        <v>Verificato</v>
      </c>
      <c r="G65" s="55"/>
      <c r="H65" s="114"/>
      <c r="I65" s="114"/>
      <c r="J65" s="55"/>
      <c r="K65" s="56"/>
    </row>
    <row r="66" spans="1:11" ht="15">
      <c r="A66" s="57"/>
      <c r="B66" s="52"/>
      <c r="C66" s="53" t="str">
        <f>"ftk/fyk"&amp;" = "&amp;ROUND(K60/J60,2)</f>
        <v>ftk/fyk = 1.16</v>
      </c>
      <c r="D66" s="115" t="str">
        <f>IF(AND($N$12=1,K60/J60&gt;=1.05),"&gt; 1,05",IF(AND($N$12=1,K60/J60&lt;1.05),"&lt; 1,05",IF(AND($N$12=2,K60/J60&gt;=1.15,K60/J60&lt;1.35),"1,15=&lt;ftk/fyk=&lt;1,35",IF(AND($N$12=2,K60/J60&lt;1.15),"&lt; 1,15",IF(AND($N$12=2,K60/J60&gt;1.35),"&gt; 1,35","")))))</f>
        <v>1,15=&lt;ftk/fyk=&lt;1,35</v>
      </c>
      <c r="E66" s="115"/>
      <c r="F66" s="54" t="str">
        <f>IF(AND($N$12=1,K60/J60&gt;=1.05),"Verificato",IF(AND($N$12=1,K60/J60&lt;1.05),"Non Verificato",IF(AND($N$12=2,K60/J60&gt;=1.15,K60/J60&lt;1.35),"Verificato",IF(AND($N$12=2,K60/J60&lt;1.15),"Non Verificato",IF(AND($N$12=2,K60/J60&gt;1.35),"Non Verificato","")))))</f>
        <v>Verificato</v>
      </c>
      <c r="G66" s="55"/>
      <c r="H66" s="114"/>
      <c r="I66" s="114"/>
      <c r="J66" s="55"/>
      <c r="K66" s="56"/>
    </row>
    <row r="67" spans="1:11" ht="15">
      <c r="A67" s="57"/>
      <c r="B67" s="52"/>
      <c r="C67" s="53" t="str">
        <f>"fyk/fy nom"&amp;" = "&amp;ROUND(J60/450,2)</f>
        <v>fyk/fy nom = 1.14</v>
      </c>
      <c r="D67" s="115" t="str">
        <f>IF(J60/450&lt;=1.25,"&lt; 1,25","&gt; 1,25")</f>
        <v>&lt; 1,25</v>
      </c>
      <c r="E67" s="115"/>
      <c r="F67" s="54" t="str">
        <f>IF(J60/450&lt;=1.25,"Verificato","Non Verificato")</f>
        <v>Verificato</v>
      </c>
      <c r="G67" s="55"/>
      <c r="H67" s="114"/>
      <c r="I67" s="114"/>
      <c r="J67" s="55"/>
      <c r="K67" s="56"/>
    </row>
    <row r="68" spans="1:11" ht="15">
      <c r="A68" s="57"/>
      <c r="B68" s="52"/>
      <c r="C68" s="53" t="str">
        <f>"Agtk"&amp;" = "&amp;ROUND((F60+F61+F62)/3,2)&amp;"%"</f>
        <v>Agtk = 8%</v>
      </c>
      <c r="D68" s="115" t="str">
        <f>IF(AND($N$12=1,(F60+F61+F62)/3&gt;=2.5),"&gt;= 2,5%",IF(AND($N$12=1,(F60+F61+F62)/3&lt;2.5),"&lt; 2,5%",IF(AND($N$12=2,(F60+F61+F62)/3&gt;=7.5),"&gt;= 7,5%",IF(AND($N$12=2,(F60+F61+F62)/3&lt;7.5),"&lt; 7,5%",""))))</f>
        <v>&gt;= 7,5%</v>
      </c>
      <c r="E68" s="115"/>
      <c r="F68" s="54" t="str">
        <f>IF(AND($N$12=1,(F60+F61+F62)/3&gt;=2.5),"Verificato",IF(AND($N$12=1,(F60+F61+F62)/3&lt;2.5),"Non Verificato",IF(AND($N$12=2,(F60+F61+F62)/3&gt;=7.5),"Verificato",IF(AND($N$12=2,(F60+F61+F62)/3&lt;7.5),"Non Verificato",""))))</f>
        <v>Verificato</v>
      </c>
      <c r="G68" s="55"/>
      <c r="H68" s="114"/>
      <c r="I68" s="114"/>
      <c r="J68" s="55"/>
      <c r="K68" s="56"/>
    </row>
    <row r="69" spans="1:11" ht="15">
      <c r="A69" s="57"/>
      <c r="B69" s="58"/>
      <c r="C69" s="59"/>
      <c r="D69" s="59"/>
      <c r="E69" s="59"/>
      <c r="F69" s="59"/>
      <c r="G69" s="59"/>
      <c r="H69" s="59"/>
      <c r="I69" s="59"/>
      <c r="J69" s="59"/>
      <c r="K69" s="60"/>
    </row>
    <row r="70" spans="1:11" ht="15.75">
      <c r="A70" s="61"/>
      <c r="B70" s="109" t="str">
        <f>IF(AND(G60="Verificato",G61="Verificato",G62="Verificato",H60="Verificato",H61="Verificato",H62="Verificato",I60="Verificato",I61="Verificato",I62="Verificato",F64="Verificato",F65="Verificato",F66="Verificato",F67="Verificato",F68="Verificato"),"Tutte le verifiche sono soddisfatte","Le verifiche non sono soddisfatte")</f>
        <v>Tutte le verifiche sono soddisfatte</v>
      </c>
      <c r="C70" s="110"/>
      <c r="D70" s="110"/>
      <c r="E70" s="110"/>
      <c r="F70" s="110"/>
      <c r="G70" s="110"/>
      <c r="H70" s="110"/>
      <c r="I70" s="110"/>
      <c r="J70" s="110"/>
      <c r="K70" s="111"/>
    </row>
  </sheetData>
  <sheetProtection sheet="1" objects="1" scenarios="1" selectLockedCells="1"/>
  <mergeCells count="59">
    <mergeCell ref="B31:K31"/>
    <mergeCell ref="H25:I29"/>
    <mergeCell ref="B24:K24"/>
    <mergeCell ref="A32:K32"/>
    <mergeCell ref="A34:A36"/>
    <mergeCell ref="J34:J36"/>
    <mergeCell ref="K34:K36"/>
    <mergeCell ref="D28:E28"/>
    <mergeCell ref="A3:K3"/>
    <mergeCell ref="A4:K4"/>
    <mergeCell ref="B13:J13"/>
    <mergeCell ref="A5:K7"/>
    <mergeCell ref="D29:E29"/>
    <mergeCell ref="A21:A23"/>
    <mergeCell ref="A19:K19"/>
    <mergeCell ref="J21:J23"/>
    <mergeCell ref="K21:K23"/>
    <mergeCell ref="B14:D14"/>
    <mergeCell ref="D27:E27"/>
    <mergeCell ref="D26:E26"/>
    <mergeCell ref="D25:E25"/>
    <mergeCell ref="B15:F15"/>
    <mergeCell ref="B16:F16"/>
    <mergeCell ref="B17:F17"/>
    <mergeCell ref="H15:J15"/>
    <mergeCell ref="H16:J16"/>
    <mergeCell ref="H17:J17"/>
    <mergeCell ref="B37:K37"/>
    <mergeCell ref="D38:E38"/>
    <mergeCell ref="H38:I42"/>
    <mergeCell ref="D39:E39"/>
    <mergeCell ref="D40:E40"/>
    <mergeCell ref="D41:E41"/>
    <mergeCell ref="D42:E42"/>
    <mergeCell ref="B44:K44"/>
    <mergeCell ref="A45:K45"/>
    <mergeCell ref="A47:A49"/>
    <mergeCell ref="J47:J49"/>
    <mergeCell ref="K47:K49"/>
    <mergeCell ref="B50:K50"/>
    <mergeCell ref="D51:E51"/>
    <mergeCell ref="H51:I55"/>
    <mergeCell ref="D52:E52"/>
    <mergeCell ref="D53:E53"/>
    <mergeCell ref="D54:E54"/>
    <mergeCell ref="D55:E55"/>
    <mergeCell ref="B57:K57"/>
    <mergeCell ref="A58:K58"/>
    <mergeCell ref="A60:A62"/>
    <mergeCell ref="J60:J62"/>
    <mergeCell ref="K60:K62"/>
    <mergeCell ref="B63:K63"/>
    <mergeCell ref="B70:K70"/>
    <mergeCell ref="D64:E64"/>
    <mergeCell ref="H64:I68"/>
    <mergeCell ref="D65:E65"/>
    <mergeCell ref="D66:E66"/>
    <mergeCell ref="D67:E67"/>
    <mergeCell ref="D68:E68"/>
  </mergeCells>
  <printOptions/>
  <pageMargins left="0.7480314960629921" right="0.7480314960629921" top="0.984251968503937" bottom="0.984251968503937" header="0.5118110236220472" footer="0.5118110236220472"/>
  <pageSetup fitToHeight="1" fitToWidth="1" horizontalDpi="360" verticalDpi="360" orientation="portrait"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Tecnico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Controllo accettazione</dc:title>
  <dc:subject/>
  <dc:creator>Ing. Aurelio Verde</dc:creator>
  <cp:keywords/>
  <dc:description/>
  <cp:lastModifiedBy>Utente Windows</cp:lastModifiedBy>
  <cp:lastPrinted>2006-04-14T14:44:55Z</cp:lastPrinted>
  <dcterms:created xsi:type="dcterms:W3CDTF">2000-02-17T16:47:03Z</dcterms:created>
  <dcterms:modified xsi:type="dcterms:W3CDTF">2011-12-02T16:12:34Z</dcterms:modified>
  <cp:category/>
  <cp:version/>
  <cp:contentType/>
  <cp:contentStatus/>
</cp:coreProperties>
</file>